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400" windowHeight="12270" tabRatio="910"/>
  </bookViews>
  <sheets>
    <sheet name="1. 예산규모" sheetId="36" r:id="rId1"/>
    <sheet name="2. 회계별" sheetId="34" r:id="rId2"/>
    <sheet name="3. 세출성질별" sheetId="35" r:id="rId3"/>
    <sheet name="4. 세출기능별" sheetId="37" r:id="rId4"/>
    <sheet name="5-가 출자출연 기관별 " sheetId="29" r:id="rId5"/>
    <sheet name="5-나 재정현황" sheetId="30" r:id="rId6"/>
    <sheet name="5-다 예산현황" sheetId="31" r:id="rId7"/>
    <sheet name="5-마  성질별" sheetId="32" r:id="rId8"/>
    <sheet name="5_바 출자출연기관현황" sheetId="33" r:id="rId9"/>
  </sheets>
  <definedNames>
    <definedName name="_xlnm.Print_Area" localSheetId="2">'3. 세출성질별'!$A$2:$H$18</definedName>
    <definedName name="_xlnm.Print_Area" localSheetId="3">'4. 세출기능별'!$A$2:$H$24</definedName>
    <definedName name="_xlnm.Print_Area" localSheetId="8">'5_바 출자출연기관현황'!$A$2:$H$24</definedName>
    <definedName name="_xlnm.Print_Area" localSheetId="5">'5-나 재정현황'!$A$2:$F$23</definedName>
    <definedName name="_xlnm.Print_Area" localSheetId="6">'5-다 예산현황'!$A$2:$O$27</definedName>
  </definedNames>
  <calcPr calcId="145621"/>
</workbook>
</file>

<file path=xl/calcChain.xml><?xml version="1.0" encoding="utf-8"?>
<calcChain xmlns="http://schemas.openxmlformats.org/spreadsheetml/2006/main">
  <c r="C16" i="35" l="1"/>
  <c r="C15" i="35"/>
  <c r="C14" i="35"/>
  <c r="C13" i="35"/>
  <c r="C12" i="35"/>
  <c r="C11" i="35"/>
  <c r="C10" i="35"/>
  <c r="C9" i="35"/>
  <c r="H11" i="37" l="1"/>
  <c r="H8" i="37" s="1"/>
  <c r="H7" i="37" s="1"/>
  <c r="H8" i="35"/>
  <c r="H7" i="35" s="1"/>
  <c r="C22" i="37"/>
  <c r="C21" i="37"/>
  <c r="C20" i="37"/>
  <c r="C19" i="37"/>
  <c r="C18" i="37"/>
  <c r="C17" i="37"/>
  <c r="C16" i="37"/>
  <c r="C15" i="37"/>
  <c r="C14" i="37"/>
  <c r="C13" i="37"/>
  <c r="C12" i="37"/>
  <c r="C11" i="37"/>
  <c r="C10" i="37"/>
  <c r="C9" i="37"/>
  <c r="K8" i="37"/>
  <c r="J8" i="37"/>
  <c r="I8" i="37"/>
  <c r="G8" i="37"/>
  <c r="G7" i="37" s="1"/>
  <c r="F8" i="37"/>
  <c r="F7" i="37" s="1"/>
  <c r="E8" i="37"/>
  <c r="E7" i="37" s="1"/>
  <c r="K8" i="35"/>
  <c r="J8" i="35"/>
  <c r="I8" i="35"/>
  <c r="G8" i="35"/>
  <c r="G7" i="35" s="1"/>
  <c r="F8" i="35"/>
  <c r="F7" i="35" s="1"/>
  <c r="E8" i="35"/>
  <c r="E7" i="35" s="1"/>
  <c r="E10" i="36"/>
  <c r="E9" i="36"/>
  <c r="E8" i="36"/>
  <c r="E7" i="36"/>
  <c r="E6" i="36"/>
  <c r="C8" i="37" l="1"/>
  <c r="D19" i="37" s="1"/>
  <c r="C8" i="35"/>
  <c r="G7" i="33"/>
  <c r="F7" i="33"/>
  <c r="E7" i="33"/>
  <c r="G8" i="33"/>
  <c r="F8" i="33"/>
  <c r="E8" i="33"/>
  <c r="G10" i="33"/>
  <c r="F10" i="33"/>
  <c r="E10" i="33"/>
  <c r="G12" i="33"/>
  <c r="F12" i="33"/>
  <c r="E12" i="33"/>
  <c r="L7" i="32"/>
  <c r="K7" i="32"/>
  <c r="J7" i="32"/>
  <c r="I7" i="32"/>
  <c r="H7" i="32"/>
  <c r="G7" i="32"/>
  <c r="F7" i="32"/>
  <c r="E7" i="32"/>
  <c r="D7" i="32"/>
  <c r="C7" i="32"/>
  <c r="L8" i="32"/>
  <c r="K8" i="32"/>
  <c r="J8" i="32"/>
  <c r="I8" i="32"/>
  <c r="H8" i="32"/>
  <c r="G8" i="32"/>
  <c r="F8" i="32"/>
  <c r="E8" i="32"/>
  <c r="D8" i="32"/>
  <c r="C8" i="32"/>
  <c r="L10" i="32"/>
  <c r="K10" i="32"/>
  <c r="J10" i="32"/>
  <c r="I10" i="32"/>
  <c r="H10" i="32"/>
  <c r="G10" i="32"/>
  <c r="F10" i="32"/>
  <c r="E10" i="32"/>
  <c r="D10" i="32"/>
  <c r="C10" i="32"/>
  <c r="L12" i="32"/>
  <c r="K12" i="32"/>
  <c r="J12" i="32"/>
  <c r="I12" i="32"/>
  <c r="H12" i="32"/>
  <c r="G12" i="32"/>
  <c r="F12" i="32"/>
  <c r="E12" i="32"/>
  <c r="D12" i="32"/>
  <c r="C12" i="32"/>
  <c r="K24" i="31"/>
  <c r="K23" i="31"/>
  <c r="K22" i="31"/>
  <c r="K21" i="31"/>
  <c r="K20" i="31"/>
  <c r="K19" i="31"/>
  <c r="K18" i="31"/>
  <c r="K17" i="31"/>
  <c r="K16" i="31"/>
  <c r="K14" i="31" s="1"/>
  <c r="K15" i="31"/>
  <c r="K13" i="31"/>
  <c r="K11" i="31"/>
  <c r="D24" i="31"/>
  <c r="D23" i="31"/>
  <c r="D22" i="31"/>
  <c r="D21" i="31"/>
  <c r="D20" i="31"/>
  <c r="D19" i="31"/>
  <c r="D18" i="31"/>
  <c r="D17" i="31"/>
  <c r="D16" i="31"/>
  <c r="D14" i="31" s="1"/>
  <c r="D15" i="31"/>
  <c r="D13" i="31"/>
  <c r="D11" i="31"/>
  <c r="D10" i="31" s="1"/>
  <c r="O9" i="31"/>
  <c r="N9" i="31"/>
  <c r="M9" i="31"/>
  <c r="L9" i="31"/>
  <c r="J9" i="31"/>
  <c r="I9" i="31"/>
  <c r="H9" i="31"/>
  <c r="G9" i="31"/>
  <c r="F9" i="31"/>
  <c r="E9" i="31"/>
  <c r="C9" i="31"/>
  <c r="O14" i="31"/>
  <c r="N14" i="31"/>
  <c r="M14" i="31"/>
  <c r="L14" i="31"/>
  <c r="J14" i="31"/>
  <c r="I14" i="31"/>
  <c r="H14" i="31"/>
  <c r="G14" i="31"/>
  <c r="F14" i="31"/>
  <c r="E14" i="31"/>
  <c r="C14" i="31"/>
  <c r="O10" i="31"/>
  <c r="N10" i="31"/>
  <c r="M10" i="31"/>
  <c r="L10" i="31"/>
  <c r="K10" i="31"/>
  <c r="J10" i="31"/>
  <c r="I10" i="31"/>
  <c r="H10" i="31"/>
  <c r="G10" i="31"/>
  <c r="F10" i="31"/>
  <c r="E10" i="31"/>
  <c r="O12" i="31"/>
  <c r="N12" i="31"/>
  <c r="M12" i="31"/>
  <c r="L12" i="31"/>
  <c r="K12" i="31"/>
  <c r="J12" i="31"/>
  <c r="I12" i="31"/>
  <c r="H12" i="31"/>
  <c r="G12" i="31"/>
  <c r="F12" i="31"/>
  <c r="E12" i="31"/>
  <c r="D12" i="31"/>
  <c r="C12" i="31"/>
  <c r="C10" i="31"/>
  <c r="E7" i="30"/>
  <c r="D7" i="30"/>
  <c r="C7" i="30"/>
  <c r="E12" i="30"/>
  <c r="D12" i="30"/>
  <c r="C12" i="30"/>
  <c r="F23" i="30"/>
  <c r="F22" i="30"/>
  <c r="F21" i="30"/>
  <c r="F20" i="30"/>
  <c r="F19" i="30"/>
  <c r="F18" i="30"/>
  <c r="F17" i="30"/>
  <c r="F16" i="30"/>
  <c r="F15" i="30"/>
  <c r="F14" i="30"/>
  <c r="F13" i="30"/>
  <c r="F11" i="30"/>
  <c r="F10" i="30"/>
  <c r="F9" i="30"/>
  <c r="F8" i="30"/>
  <c r="E10" i="30"/>
  <c r="D10" i="30"/>
  <c r="C10" i="30"/>
  <c r="E8" i="30"/>
  <c r="D8" i="30"/>
  <c r="C8" i="30"/>
  <c r="D11" i="29"/>
  <c r="C11" i="29"/>
  <c r="F9" i="29"/>
  <c r="E9" i="29"/>
  <c r="D9" i="29"/>
  <c r="C9" i="29"/>
  <c r="F21" i="29"/>
  <c r="F20" i="29"/>
  <c r="F19" i="29"/>
  <c r="F18" i="29"/>
  <c r="F17" i="29"/>
  <c r="F16" i="29"/>
  <c r="F15" i="29"/>
  <c r="F14" i="29"/>
  <c r="F13" i="29"/>
  <c r="F12" i="29"/>
  <c r="F10" i="29"/>
  <c r="F8" i="29"/>
  <c r="F7" i="29"/>
  <c r="E7" i="29"/>
  <c r="D7" i="29"/>
  <c r="C7" i="29"/>
  <c r="K10" i="34"/>
  <c r="J10" i="34"/>
  <c r="I10" i="34"/>
  <c r="H10" i="34"/>
  <c r="G10" i="34"/>
  <c r="F10" i="34"/>
  <c r="E10" i="34"/>
  <c r="C10" i="34"/>
  <c r="D17" i="37" l="1"/>
  <c r="D8" i="37"/>
  <c r="D10" i="37"/>
  <c r="D21" i="37"/>
  <c r="D12" i="37"/>
  <c r="D14" i="37"/>
  <c r="D15" i="37"/>
  <c r="D16" i="37"/>
  <c r="D18" i="37"/>
  <c r="D11" i="37"/>
  <c r="D13" i="37"/>
  <c r="D20" i="37"/>
  <c r="D22" i="37"/>
  <c r="D9" i="37"/>
  <c r="K9" i="31"/>
  <c r="D9" i="31"/>
  <c r="F12" i="30"/>
  <c r="C9" i="32"/>
  <c r="D15" i="35" l="1"/>
  <c r="D16" i="35"/>
  <c r="D8" i="35"/>
  <c r="D10" i="35"/>
  <c r="D13" i="35"/>
  <c r="D14" i="35"/>
  <c r="D12" i="35"/>
  <c r="D9" i="35"/>
  <c r="D11" i="35"/>
  <c r="E21" i="33"/>
  <c r="H22" i="31"/>
  <c r="G22" i="31"/>
  <c r="F22" i="31"/>
  <c r="E18" i="33" l="1"/>
  <c r="E13" i="33" l="1"/>
  <c r="E11" i="33" l="1"/>
  <c r="C11" i="30"/>
  <c r="C19" i="30" l="1"/>
  <c r="E15" i="33" l="1"/>
  <c r="E22" i="33" l="1"/>
  <c r="E24" i="33"/>
  <c r="E16" i="33" l="1"/>
  <c r="E14" i="33" l="1"/>
  <c r="E17" i="33" l="1"/>
  <c r="L17" i="32"/>
  <c r="O19" i="31"/>
  <c r="J19" i="31"/>
  <c r="E20" i="33" l="1"/>
  <c r="C20" i="30"/>
  <c r="C12" i="34" l="1"/>
  <c r="D24" i="34" l="1"/>
  <c r="D23" i="34"/>
  <c r="D22" i="34"/>
  <c r="D21" i="34"/>
  <c r="D20" i="34"/>
  <c r="D19" i="34"/>
  <c r="D18" i="34"/>
  <c r="D17" i="34"/>
  <c r="D16" i="34"/>
  <c r="D15" i="34"/>
  <c r="D13" i="34"/>
  <c r="D11" i="34"/>
  <c r="D10" i="34" s="1"/>
  <c r="D9" i="34"/>
  <c r="D8" i="34"/>
  <c r="K12" i="34"/>
  <c r="J12" i="34"/>
  <c r="I12" i="34"/>
  <c r="H12" i="34"/>
  <c r="G12" i="34"/>
  <c r="F12" i="34"/>
  <c r="E12" i="34"/>
  <c r="D12" i="34"/>
  <c r="K14" i="34"/>
  <c r="J14" i="34"/>
  <c r="I14" i="34"/>
  <c r="H14" i="34"/>
  <c r="G14" i="34"/>
  <c r="F14" i="34"/>
  <c r="E14" i="34"/>
  <c r="K7" i="34"/>
  <c r="G7" i="34"/>
  <c r="F7" i="34"/>
  <c r="C14" i="34"/>
  <c r="I17" i="35" l="1"/>
  <c r="I23" i="37"/>
  <c r="I7" i="37" s="1"/>
  <c r="J17" i="35"/>
  <c r="J7" i="35" s="1"/>
  <c r="J23" i="37"/>
  <c r="J7" i="37" s="1"/>
  <c r="I7" i="34"/>
  <c r="C7" i="34"/>
  <c r="E7" i="34"/>
  <c r="H7" i="34"/>
  <c r="D14" i="34"/>
  <c r="J7" i="34"/>
  <c r="E9" i="33"/>
  <c r="D7" i="34" l="1"/>
  <c r="K17" i="35"/>
  <c r="K7" i="35" s="1"/>
  <c r="K23" i="37"/>
  <c r="I7" i="35"/>
  <c r="E8" i="29"/>
  <c r="C17" i="35" l="1"/>
  <c r="C7" i="35" s="1"/>
  <c r="C23" i="37"/>
  <c r="C7" i="37" s="1"/>
  <c r="K7" i="37"/>
  <c r="C11" i="32"/>
  <c r="C13" i="32"/>
  <c r="C14" i="32"/>
  <c r="C15" i="32"/>
  <c r="C16" i="32"/>
  <c r="C17" i="32"/>
  <c r="C18" i="32"/>
  <c r="C19" i="32"/>
  <c r="C20" i="32"/>
  <c r="C21" i="32"/>
  <c r="C22" i="32"/>
  <c r="C13" i="30"/>
  <c r="C14" i="30"/>
  <c r="C15" i="30"/>
  <c r="C16" i="30"/>
  <c r="C17" i="30"/>
  <c r="C18" i="30"/>
  <c r="C21" i="30"/>
  <c r="C22" i="30"/>
  <c r="C23" i="30"/>
  <c r="E21" i="29"/>
  <c r="E11" i="29" s="1"/>
  <c r="E20" i="29"/>
  <c r="E19" i="29"/>
  <c r="E18" i="29"/>
  <c r="E17" i="29"/>
  <c r="E16" i="29"/>
  <c r="E15" i="29"/>
  <c r="E14" i="29"/>
  <c r="E13" i="29"/>
  <c r="E12" i="29"/>
  <c r="E10" i="29"/>
  <c r="D6" i="29" l="1"/>
  <c r="C6" i="29"/>
  <c r="F11" i="29"/>
  <c r="F6" i="29" l="1"/>
  <c r="E6" i="29"/>
  <c r="F7" i="30"/>
</calcChain>
</file>

<file path=xl/sharedStrings.xml><?xml version="1.0" encoding="utf-8"?>
<sst xmlns="http://schemas.openxmlformats.org/spreadsheetml/2006/main" count="298" uniqueCount="223">
  <si>
    <t>공사</t>
    <phoneticPr fontId="1" type="noConversion"/>
  </si>
  <si>
    <t>소계</t>
    <phoneticPr fontId="1" type="noConversion"/>
  </si>
  <si>
    <t>충북개발공사</t>
    <phoneticPr fontId="1" type="noConversion"/>
  </si>
  <si>
    <t>충북인재양성재단</t>
    <phoneticPr fontId="1" type="noConversion"/>
  </si>
  <si>
    <t>충북개발공사</t>
  </si>
  <si>
    <t>(단위 : 천원)</t>
    <phoneticPr fontId="1" type="noConversion"/>
  </si>
  <si>
    <t>구    분</t>
    <phoneticPr fontId="1" type="noConversion"/>
  </si>
  <si>
    <t>증감액 (B-A)</t>
    <phoneticPr fontId="1" type="noConversion"/>
  </si>
  <si>
    <t>비율 (B/A)</t>
    <phoneticPr fontId="1" type="noConversion"/>
  </si>
  <si>
    <t>총  계</t>
    <phoneticPr fontId="1" type="noConversion"/>
  </si>
  <si>
    <t>출자
기관</t>
    <phoneticPr fontId="1" type="noConversion"/>
  </si>
  <si>
    <t>소계</t>
    <phoneticPr fontId="1" type="noConversion"/>
  </si>
  <si>
    <t>충주에코폴리스개발㈜</t>
    <phoneticPr fontId="1" type="noConversion"/>
  </si>
  <si>
    <t>출연
기관</t>
    <phoneticPr fontId="1" type="noConversion"/>
  </si>
  <si>
    <t>소계</t>
    <phoneticPr fontId="1" type="noConversion"/>
  </si>
  <si>
    <t>충북학사</t>
    <phoneticPr fontId="1" type="noConversion"/>
  </si>
  <si>
    <t>충북신용보증재단</t>
    <phoneticPr fontId="1" type="noConversion"/>
  </si>
  <si>
    <t>충청북도지방기업진흥원</t>
    <phoneticPr fontId="1" type="noConversion"/>
  </si>
  <si>
    <t>충청북도지식산업진흥원</t>
    <phoneticPr fontId="1" type="noConversion"/>
  </si>
  <si>
    <t>충청북도문화재연구원</t>
    <phoneticPr fontId="1" type="noConversion"/>
  </si>
  <si>
    <t>충북문화재단</t>
    <phoneticPr fontId="1" type="noConversion"/>
  </si>
  <si>
    <t>청주의료원</t>
    <phoneticPr fontId="1" type="noConversion"/>
  </si>
  <si>
    <t>충주의료원</t>
    <phoneticPr fontId="1" type="noConversion"/>
  </si>
  <si>
    <t>충주의료원</t>
    <phoneticPr fontId="1" type="noConversion"/>
  </si>
  <si>
    <t>청주의료원</t>
    <phoneticPr fontId="1" type="noConversion"/>
  </si>
  <si>
    <t>충북문화재단</t>
    <phoneticPr fontId="1" type="noConversion"/>
  </si>
  <si>
    <t>충청북도문화재연구원</t>
    <phoneticPr fontId="1" type="noConversion"/>
  </si>
  <si>
    <t>충청북도지식산업진흥원</t>
    <phoneticPr fontId="1" type="noConversion"/>
  </si>
  <si>
    <t>충청북도지방기업진흥원</t>
    <phoneticPr fontId="1" type="noConversion"/>
  </si>
  <si>
    <t>충북신용보증재단</t>
    <phoneticPr fontId="1" type="noConversion"/>
  </si>
  <si>
    <t>충북학사</t>
    <phoneticPr fontId="1" type="noConversion"/>
  </si>
  <si>
    <t>충북인재양성재단</t>
    <phoneticPr fontId="1" type="noConversion"/>
  </si>
  <si>
    <t>소계</t>
    <phoneticPr fontId="1" type="noConversion"/>
  </si>
  <si>
    <t>출연
기관</t>
    <phoneticPr fontId="1" type="noConversion"/>
  </si>
  <si>
    <t>충주에코폴리스개발㈜</t>
    <phoneticPr fontId="1" type="noConversion"/>
  </si>
  <si>
    <t>출자
기관</t>
    <phoneticPr fontId="1" type="noConversion"/>
  </si>
  <si>
    <t>계</t>
    <phoneticPr fontId="1" type="noConversion"/>
  </si>
  <si>
    <t>자산대비
부채비율</t>
    <phoneticPr fontId="1" type="noConversion"/>
  </si>
  <si>
    <t>자본(B)</t>
    <phoneticPr fontId="1" type="noConversion"/>
  </si>
  <si>
    <t>부채(A)</t>
    <phoneticPr fontId="1" type="noConversion"/>
  </si>
  <si>
    <t>자산(A+B)</t>
    <phoneticPr fontId="1" type="noConversion"/>
  </si>
  <si>
    <t>구분</t>
    <phoneticPr fontId="1" type="noConversion"/>
  </si>
  <si>
    <t>출연</t>
    <phoneticPr fontId="1" type="noConversion"/>
  </si>
  <si>
    <t>소계</t>
    <phoneticPr fontId="1" type="noConversion"/>
  </si>
  <si>
    <t>출자</t>
    <phoneticPr fontId="1" type="noConversion"/>
  </si>
  <si>
    <t>계</t>
    <phoneticPr fontId="1" type="noConversion"/>
  </si>
  <si>
    <t>기타 지원금
(공공기관 등)</t>
    <phoneticPr fontId="1" type="noConversion"/>
  </si>
  <si>
    <t>지자체 지원금</t>
    <phoneticPr fontId="1" type="noConversion"/>
  </si>
  <si>
    <t>국가 지원금</t>
    <phoneticPr fontId="1" type="noConversion"/>
  </si>
  <si>
    <t>예비비</t>
    <phoneticPr fontId="1" type="noConversion"/>
  </si>
  <si>
    <t>기타</t>
    <phoneticPr fontId="1" type="noConversion"/>
  </si>
  <si>
    <t>부채상환</t>
    <phoneticPr fontId="1" type="noConversion"/>
  </si>
  <si>
    <t>사업비</t>
    <phoneticPr fontId="1" type="noConversion"/>
  </si>
  <si>
    <t>기타수입</t>
    <phoneticPr fontId="1" type="noConversion"/>
  </si>
  <si>
    <t>외부차입</t>
    <phoneticPr fontId="1" type="noConversion"/>
  </si>
  <si>
    <t>지원금</t>
    <phoneticPr fontId="1" type="noConversion"/>
  </si>
  <si>
    <t>사업수입</t>
    <phoneticPr fontId="1" type="noConversion"/>
  </si>
  <si>
    <t>소계</t>
    <phoneticPr fontId="1" type="noConversion"/>
  </si>
  <si>
    <t>지출예산</t>
    <phoneticPr fontId="1" type="noConversion"/>
  </si>
  <si>
    <t>수입예산</t>
    <phoneticPr fontId="1" type="noConversion"/>
  </si>
  <si>
    <t>구분</t>
    <phoneticPr fontId="1" type="noConversion"/>
  </si>
  <si>
    <t>(단위 : 천원)</t>
    <phoneticPr fontId="1" type="noConversion"/>
  </si>
  <si>
    <t>충북테크노파크</t>
  </si>
  <si>
    <t>충청북도지방기업진흥원</t>
    <phoneticPr fontId="9" type="noConversion"/>
  </si>
  <si>
    <t>출자</t>
    <phoneticPr fontId="1" type="noConversion"/>
  </si>
  <si>
    <t>합계</t>
    <phoneticPr fontId="1" type="noConversion"/>
  </si>
  <si>
    <t>기관명</t>
    <phoneticPr fontId="1" type="noConversion"/>
  </si>
  <si>
    <t>구분</t>
    <phoneticPr fontId="1" type="noConversion"/>
  </si>
  <si>
    <t>청주시</t>
    <phoneticPr fontId="1" type="noConversion"/>
  </si>
  <si>
    <t>1986.10.24</t>
    <phoneticPr fontId="1" type="noConversion"/>
  </si>
  <si>
    <t>청주시</t>
  </si>
  <si>
    <t>2003.12.24</t>
  </si>
  <si>
    <t>충청북도지식산업진흥원</t>
    <phoneticPr fontId="1" type="noConversion"/>
  </si>
  <si>
    <t>충청북도지방기업진흥원</t>
    <phoneticPr fontId="9" type="noConversion"/>
  </si>
  <si>
    <t>충북인재양성재단</t>
    <phoneticPr fontId="1" type="noConversion"/>
  </si>
  <si>
    <t>출연</t>
    <phoneticPr fontId="1" type="noConversion"/>
  </si>
  <si>
    <t>충주에코폴리스개발㈜</t>
    <phoneticPr fontId="1" type="noConversion"/>
  </si>
  <si>
    <t>정규직</t>
    <phoneticPr fontId="1" type="noConversion"/>
  </si>
  <si>
    <t>소재지</t>
    <phoneticPr fontId="1" type="noConversion"/>
  </si>
  <si>
    <t>정원</t>
    <phoneticPr fontId="1" type="noConversion"/>
  </si>
  <si>
    <t>대표자</t>
    <phoneticPr fontId="1" type="noConversion"/>
  </si>
  <si>
    <t>설립일자</t>
    <phoneticPr fontId="1" type="noConversion"/>
  </si>
  <si>
    <t>충북교통연수원</t>
    <phoneticPr fontId="1" type="noConversion"/>
  </si>
  <si>
    <t>교 육 청</t>
    <phoneticPr fontId="1" type="noConversion"/>
  </si>
  <si>
    <t>합 계</t>
    <phoneticPr fontId="1" type="noConversion"/>
  </si>
  <si>
    <t>기  금</t>
    <phoneticPr fontId="1" type="noConversion"/>
  </si>
  <si>
    <t>교 육 비
특별회계</t>
    <phoneticPr fontId="1" type="noConversion"/>
  </si>
  <si>
    <t>기타특별회계</t>
    <phoneticPr fontId="1" type="noConversion"/>
  </si>
  <si>
    <t>일반회계</t>
    <phoneticPr fontId="1" type="noConversion"/>
  </si>
  <si>
    <t>계</t>
    <phoneticPr fontId="1" type="noConversion"/>
  </si>
  <si>
    <t>구   분</t>
    <phoneticPr fontId="1" type="noConversion"/>
  </si>
  <si>
    <t>(단위 : 천원)</t>
    <phoneticPr fontId="1" type="noConversion"/>
  </si>
  <si>
    <t>출자기관</t>
    <phoneticPr fontId="1" type="noConversion"/>
  </si>
  <si>
    <t>출연기관</t>
    <phoneticPr fontId="1" type="noConversion"/>
  </si>
  <si>
    <t>충청북도</t>
    <phoneticPr fontId="1" type="noConversion"/>
  </si>
  <si>
    <t>충주에코폴리스개발㈜</t>
    <phoneticPr fontId="1" type="noConversion"/>
  </si>
  <si>
    <t>충북인재양성재단</t>
  </si>
  <si>
    <t>충북학사</t>
  </si>
  <si>
    <t>충북신용보증재단</t>
  </si>
  <si>
    <t>충청북도지방기업진흥원</t>
  </si>
  <si>
    <t>충청북도지식산업진흥원</t>
  </si>
  <si>
    <t>충청북도문화재연구원</t>
  </si>
  <si>
    <t>충북문화재단</t>
  </si>
  <si>
    <t>청주의료원</t>
  </si>
  <si>
    <t>충주의료원</t>
  </si>
  <si>
    <t>소    계</t>
    <phoneticPr fontId="1" type="noConversion"/>
  </si>
  <si>
    <t>소   계</t>
    <phoneticPr fontId="1" type="noConversion"/>
  </si>
  <si>
    <t>공사</t>
    <phoneticPr fontId="1" type="noConversion"/>
  </si>
  <si>
    <t>2016.01.16</t>
    <phoneticPr fontId="1" type="noConversion"/>
  </si>
  <si>
    <t>계용준</t>
    <phoneticPr fontId="1" type="noConversion"/>
  </si>
  <si>
    <t>청주시</t>
    <phoneticPr fontId="1" type="noConversion"/>
  </si>
  <si>
    <t>공   사</t>
    <phoneticPr fontId="1" type="noConversion"/>
  </si>
  <si>
    <t>출  자
기  관</t>
    <phoneticPr fontId="1" type="noConversion"/>
  </si>
  <si>
    <t>출  연
기  관</t>
    <phoneticPr fontId="1" type="noConversion"/>
  </si>
  <si>
    <t>예산액</t>
    <phoneticPr fontId="1" type="noConversion"/>
  </si>
  <si>
    <t>합계</t>
    <phoneticPr fontId="1" type="noConversion"/>
  </si>
  <si>
    <t>인건비</t>
    <phoneticPr fontId="1" type="noConversion"/>
  </si>
  <si>
    <t>물건비</t>
    <phoneticPr fontId="1" type="noConversion"/>
  </si>
  <si>
    <t>경상이전</t>
    <phoneticPr fontId="1" type="noConversion"/>
  </si>
  <si>
    <t>자본지출</t>
    <phoneticPr fontId="1" type="noConversion"/>
  </si>
  <si>
    <t>융자금 및 출자</t>
    <phoneticPr fontId="1" type="noConversion"/>
  </si>
  <si>
    <t>보전재원</t>
    <phoneticPr fontId="1" type="noConversion"/>
  </si>
  <si>
    <t>내부거래</t>
    <phoneticPr fontId="1" type="noConversion"/>
  </si>
  <si>
    <t>예비비</t>
    <phoneticPr fontId="1" type="noConversion"/>
  </si>
  <si>
    <t>기타</t>
    <phoneticPr fontId="1" type="noConversion"/>
  </si>
  <si>
    <t>2016년도
당초예산</t>
    <phoneticPr fontId="1" type="noConversion"/>
  </si>
  <si>
    <t>2017년도 당초예산</t>
    <phoneticPr fontId="1" type="noConversion"/>
  </si>
  <si>
    <t>2016년 
당초예산 (A)</t>
    <phoneticPr fontId="1" type="noConversion"/>
  </si>
  <si>
    <t>2017년
예산  (B)</t>
    <phoneticPr fontId="1" type="noConversion"/>
  </si>
  <si>
    <t>2015년 결산기준</t>
    <phoneticPr fontId="1" type="noConversion"/>
  </si>
  <si>
    <t>2016년 예산</t>
    <phoneticPr fontId="1" type="noConversion"/>
  </si>
  <si>
    <t>2017년 예산</t>
    <phoneticPr fontId="1" type="noConversion"/>
  </si>
  <si>
    <t>충청북도문화재연구원</t>
    <phoneticPr fontId="1" type="noConversion"/>
  </si>
  <si>
    <t>2005.11.7</t>
    <phoneticPr fontId="1" type="noConversion"/>
  </si>
  <si>
    <t>장준식</t>
    <phoneticPr fontId="1" type="noConversion"/>
  </si>
  <si>
    <t>청주시</t>
    <phoneticPr fontId="1" type="noConversion"/>
  </si>
  <si>
    <t>1997.9.4</t>
    <phoneticPr fontId="9" type="noConversion"/>
  </si>
  <si>
    <t>강호동</t>
    <phoneticPr fontId="9" type="noConversion"/>
  </si>
  <si>
    <t>2008.2.20</t>
    <phoneticPr fontId="1" type="noConversion"/>
  </si>
  <si>
    <t>이시종</t>
    <phoneticPr fontId="1" type="noConversion"/>
  </si>
  <si>
    <t>청주시</t>
    <phoneticPr fontId="1" type="noConversion"/>
  </si>
  <si>
    <t>1999.3.26</t>
    <phoneticPr fontId="1" type="noConversion"/>
  </si>
  <si>
    <t>이인수</t>
    <phoneticPr fontId="1" type="noConversion"/>
  </si>
  <si>
    <t>청주시</t>
    <phoneticPr fontId="1" type="noConversion"/>
  </si>
  <si>
    <t>1983.5.16</t>
  </si>
  <si>
    <t>심홍방</t>
  </si>
  <si>
    <t>충주시</t>
  </si>
  <si>
    <t>청주시</t>
    <phoneticPr fontId="1" type="noConversion"/>
  </si>
  <si>
    <t>1983.7.1</t>
    <phoneticPr fontId="1" type="noConversion"/>
  </si>
  <si>
    <t>손병관</t>
    <phoneticPr fontId="1" type="noConversion"/>
  </si>
  <si>
    <t>충북연구원</t>
    <phoneticPr fontId="1" type="noConversion"/>
  </si>
  <si>
    <t>충북연구원</t>
    <phoneticPr fontId="1" type="noConversion"/>
  </si>
  <si>
    <t>1991.12.27</t>
    <phoneticPr fontId="1" type="noConversion"/>
  </si>
  <si>
    <t>김광중</t>
    <phoneticPr fontId="1" type="noConversion"/>
  </si>
  <si>
    <t>서울시, 청주시</t>
    <phoneticPr fontId="1" type="noConversion"/>
  </si>
  <si>
    <t>충북테크노파크</t>
    <phoneticPr fontId="1" type="noConversion"/>
  </si>
  <si>
    <t>김상수</t>
    <phoneticPr fontId="1" type="noConversion"/>
  </si>
  <si>
    <t>김진태</t>
    <phoneticPr fontId="1" type="noConversion"/>
  </si>
  <si>
    <t>2015.04.15</t>
    <phoneticPr fontId="1" type="noConversion"/>
  </si>
  <si>
    <t>김정우</t>
    <phoneticPr fontId="1" type="noConversion"/>
  </si>
  <si>
    <t>충주시</t>
    <phoneticPr fontId="1" type="noConversion"/>
  </si>
  <si>
    <t>1990.4.23</t>
    <phoneticPr fontId="1" type="noConversion"/>
  </si>
  <si>
    <t>정초시</t>
    <phoneticPr fontId="1" type="noConversion"/>
  </si>
  <si>
    <t>청주시</t>
    <phoneticPr fontId="1" type="noConversion"/>
  </si>
  <si>
    <t>2003.7.29</t>
    <phoneticPr fontId="1" type="noConversion"/>
  </si>
  <si>
    <t>청주시</t>
    <phoneticPr fontId="1" type="noConversion"/>
  </si>
  <si>
    <t>전원건</t>
    <phoneticPr fontId="1" type="noConversion"/>
  </si>
  <si>
    <t>2011.11.30</t>
    <phoneticPr fontId="1" type="noConversion"/>
  </si>
  <si>
    <t>김경식</t>
    <phoneticPr fontId="1" type="noConversion"/>
  </si>
  <si>
    <t>교육</t>
    <phoneticPr fontId="1" type="noConversion"/>
  </si>
  <si>
    <t>과학기술</t>
    <phoneticPr fontId="1" type="noConversion"/>
  </si>
  <si>
    <t>수송 및 교통</t>
    <phoneticPr fontId="1" type="noConversion"/>
  </si>
  <si>
    <t>산업 중소기업</t>
    <phoneticPr fontId="1" type="noConversion"/>
  </si>
  <si>
    <t>농림해양수산</t>
    <phoneticPr fontId="1" type="noConversion"/>
  </si>
  <si>
    <t>보건</t>
    <phoneticPr fontId="1" type="noConversion"/>
  </si>
  <si>
    <t>사회복지</t>
    <phoneticPr fontId="1" type="noConversion"/>
  </si>
  <si>
    <t>환경보호</t>
    <phoneticPr fontId="1" type="noConversion"/>
  </si>
  <si>
    <t>문화 및 관광</t>
    <phoneticPr fontId="1" type="noConversion"/>
  </si>
  <si>
    <t>공공질서 및 안전</t>
    <phoneticPr fontId="1" type="noConversion"/>
  </si>
  <si>
    <t>일반공공행정</t>
    <phoneticPr fontId="1" type="noConversion"/>
  </si>
  <si>
    <t>비중</t>
    <phoneticPr fontId="1" type="noConversion"/>
  </si>
  <si>
    <t>교육비
특별회계</t>
    <phoneticPr fontId="1" type="noConversion"/>
  </si>
  <si>
    <t>기금</t>
    <phoneticPr fontId="1" type="noConversion"/>
  </si>
  <si>
    <t>기타특별회계</t>
    <phoneticPr fontId="1" type="noConversion"/>
  </si>
  <si>
    <t>일반회계</t>
    <phoneticPr fontId="1" type="noConversion"/>
  </si>
  <si>
    <t>합계</t>
    <phoneticPr fontId="1" type="noConversion"/>
  </si>
  <si>
    <t>(단위 :  천원)</t>
    <phoneticPr fontId="1" type="noConversion"/>
  </si>
  <si>
    <t>공사</t>
    <phoneticPr fontId="1" type="noConversion"/>
  </si>
  <si>
    <t>출자기관</t>
    <phoneticPr fontId="1" type="noConversion"/>
  </si>
  <si>
    <t>출연기관</t>
    <phoneticPr fontId="1" type="noConversion"/>
  </si>
  <si>
    <t>출연출자기관</t>
  </si>
  <si>
    <t>공사공단</t>
  </si>
  <si>
    <t>교육청</t>
  </si>
  <si>
    <t>자치단체</t>
  </si>
  <si>
    <t>총 계</t>
  </si>
  <si>
    <t>국토 및 지역개발</t>
    <phoneticPr fontId="1" type="noConversion"/>
  </si>
  <si>
    <t>소          계</t>
    <phoneticPr fontId="1" type="noConversion"/>
  </si>
  <si>
    <t>합             계</t>
    <phoneticPr fontId="1" type="noConversion"/>
  </si>
  <si>
    <t>합          계</t>
    <phoneticPr fontId="1" type="noConversion"/>
  </si>
  <si>
    <t>공사·출자·출연기관</t>
    <phoneticPr fontId="1" type="noConversion"/>
  </si>
  <si>
    <t>3. 세출 성질별</t>
    <phoneticPr fontId="1" type="noConversion"/>
  </si>
  <si>
    <t>인건비</t>
  </si>
  <si>
    <t>물건비</t>
  </si>
  <si>
    <t>경상이전</t>
  </si>
  <si>
    <t>자본지출</t>
  </si>
  <si>
    <t>융자및출자</t>
  </si>
  <si>
    <t>보전재원</t>
  </si>
  <si>
    <t>내부거래</t>
  </si>
  <si>
    <t>예비비및기타</t>
  </si>
  <si>
    <t>4. 세출 기능별</t>
    <phoneticPr fontId="1" type="noConversion"/>
  </si>
  <si>
    <t>1. 2017년 예산규모</t>
    <phoneticPr fontId="1" type="noConversion"/>
  </si>
  <si>
    <t>2. 2017년 당초예산[회계별]</t>
    <phoneticPr fontId="1" type="noConversion"/>
  </si>
  <si>
    <t>소          계</t>
    <phoneticPr fontId="1" type="noConversion"/>
  </si>
  <si>
    <t>5-가.  출자출연기관별 예산규모</t>
    <phoneticPr fontId="1" type="noConversion"/>
  </si>
  <si>
    <t>5-나. 출자출연 기관별 재정현황</t>
    <phoneticPr fontId="1" type="noConversion"/>
  </si>
  <si>
    <t>5-다. 출자출연 기관별 예산현황</t>
    <phoneticPr fontId="1" type="noConversion"/>
  </si>
  <si>
    <t xml:space="preserve"> 5-마. 출자출연기관 성질별 예산</t>
    <phoneticPr fontId="1" type="noConversion"/>
  </si>
  <si>
    <t>5-바. 출자출연 기관별 현황</t>
    <phoneticPr fontId="1" type="noConversion"/>
  </si>
  <si>
    <t>구분</t>
    <phoneticPr fontId="1" type="noConversion"/>
  </si>
  <si>
    <t>2016년 당초예산(A)</t>
    <phoneticPr fontId="1" type="noConversion"/>
  </si>
  <si>
    <t>2017년 예산(B)</t>
    <phoneticPr fontId="1" type="noConversion"/>
  </si>
  <si>
    <t>증감액(B-A)</t>
    <phoneticPr fontId="1" type="noConversion"/>
  </si>
  <si>
    <t>비율(B-A)/A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</si>
</sst>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0.0%"/>
    <numFmt numFmtId="177" formatCode="#,##0\ ;&quot;△&quot;#,##0;\ \-\ \ "/>
    <numFmt numFmtId="178" formatCode="#,##0_ "/>
  </numFmts>
  <fonts count="2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0"/>
      <color theme="1"/>
      <name val="HY동녘B"/>
      <family val="1"/>
      <charset val="129"/>
    </font>
    <font>
      <sz val="20"/>
      <color theme="1"/>
      <name val="HY동녘B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6"/>
      <color theme="1"/>
      <name val="HY동녘B"/>
      <family val="1"/>
      <charset val="129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theme="1"/>
      <name val="맑은 고딕"/>
      <family val="2"/>
      <charset val="129"/>
      <scheme val="minor"/>
    </font>
    <font>
      <i/>
      <sz val="14"/>
      <color theme="1"/>
      <name val="HY동녘B"/>
      <family val="1"/>
      <charset val="129"/>
    </font>
    <font>
      <i/>
      <sz val="20"/>
      <color theme="1"/>
      <name val="HY동녘B"/>
      <family val="1"/>
      <charset val="129"/>
    </font>
    <font>
      <b/>
      <sz val="1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indexed="64"/>
      </right>
      <top style="double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17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7" fontId="10" fillId="0" borderId="1" xfId="1" applyNumberFormat="1" applyFont="1" applyFill="1" applyBorder="1" applyAlignment="1">
      <alignment horizontal="right" vertical="center"/>
    </xf>
    <xf numFmtId="41" fontId="8" fillId="0" borderId="1" xfId="1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41" fontId="0" fillId="0" borderId="0" xfId="0" applyNumberFormat="1">
      <alignment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quotePrefix="1" applyFont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 applyAlignment="1">
      <alignment vertical="center"/>
    </xf>
    <xf numFmtId="41" fontId="17" fillId="0" borderId="0" xfId="0" applyNumberFormat="1" applyFont="1" applyAlignment="1">
      <alignment vertical="top"/>
    </xf>
    <xf numFmtId="41" fontId="17" fillId="0" borderId="0" xfId="0" applyNumberFormat="1" applyFont="1">
      <alignment vertical="center"/>
    </xf>
    <xf numFmtId="0" fontId="17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0" fillId="0" borderId="1" xfId="0" applyFill="1" applyBorder="1">
      <alignment vertical="center"/>
    </xf>
    <xf numFmtId="176" fontId="10" fillId="0" borderId="1" xfId="0" applyNumberFormat="1" applyFont="1" applyFill="1" applyBorder="1" applyAlignment="1">
      <alignment horizontal="right" vertical="center"/>
    </xf>
    <xf numFmtId="41" fontId="8" fillId="0" borderId="1" xfId="1" applyFont="1" applyFill="1" applyBorder="1">
      <alignment vertical="center"/>
    </xf>
    <xf numFmtId="41" fontId="10" fillId="2" borderId="1" xfId="1" applyFont="1" applyFill="1" applyBorder="1" applyAlignment="1">
      <alignment horizontal="center" vertical="center"/>
    </xf>
    <xf numFmtId="41" fontId="10" fillId="0" borderId="1" xfId="1" applyFont="1" applyBorder="1" applyAlignment="1">
      <alignment horizontal="center" vertical="center"/>
    </xf>
    <xf numFmtId="41" fontId="10" fillId="0" borderId="1" xfId="1" applyFont="1" applyFill="1" applyBorder="1">
      <alignment vertical="center"/>
    </xf>
    <xf numFmtId="41" fontId="10" fillId="0" borderId="1" xfId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176" fontId="8" fillId="0" borderId="1" xfId="1" applyNumberFormat="1" applyFont="1" applyBorder="1">
      <alignment vertical="center"/>
    </xf>
    <xf numFmtId="176" fontId="8" fillId="0" borderId="1" xfId="1" applyNumberFormat="1" applyFont="1" applyFill="1" applyBorder="1">
      <alignment vertical="center"/>
    </xf>
    <xf numFmtId="41" fontId="8" fillId="0" borderId="3" xfId="1" applyFont="1" applyFill="1" applyBorder="1" applyAlignment="1">
      <alignment horizontal="center" vertical="center"/>
    </xf>
    <xf numFmtId="177" fontId="8" fillId="0" borderId="1" xfId="1" applyNumberFormat="1" applyFont="1" applyFill="1" applyBorder="1" applyAlignment="1">
      <alignment horizontal="right" vertical="center"/>
    </xf>
    <xf numFmtId="176" fontId="8" fillId="0" borderId="3" xfId="0" applyNumberFormat="1" applyFont="1" applyFill="1" applyBorder="1" applyAlignment="1">
      <alignment horizontal="right" vertical="center"/>
    </xf>
    <xf numFmtId="176" fontId="8" fillId="0" borderId="1" xfId="1" applyNumberFormat="1" applyFont="1" applyFill="1" applyBorder="1" applyAlignment="1">
      <alignment horizontal="right" vertical="center"/>
    </xf>
    <xf numFmtId="176" fontId="8" fillId="0" borderId="1" xfId="2" applyNumberFormat="1" applyFont="1" applyFill="1" applyBorder="1" applyAlignment="1">
      <alignment horizontal="right" vertical="center"/>
    </xf>
    <xf numFmtId="0" fontId="0" fillId="0" borderId="1" xfId="0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41" fontId="21" fillId="0" borderId="11" xfId="1" applyFont="1" applyFill="1" applyBorder="1" applyAlignment="1">
      <alignment horizontal="center" vertical="center"/>
    </xf>
    <xf numFmtId="41" fontId="10" fillId="0" borderId="3" xfId="0" applyNumberFormat="1" applyFont="1" applyFill="1" applyBorder="1" applyAlignment="1">
      <alignment horizontal="right" vertical="center"/>
    </xf>
    <xf numFmtId="41" fontId="10" fillId="0" borderId="1" xfId="0" applyNumberFormat="1" applyFont="1" applyFill="1" applyBorder="1">
      <alignment vertical="center"/>
    </xf>
    <xf numFmtId="41" fontId="10" fillId="0" borderId="1" xfId="0" applyNumberFormat="1" applyFont="1" applyFill="1" applyBorder="1" applyAlignment="1">
      <alignment horizontal="center" vertical="center"/>
    </xf>
    <xf numFmtId="41" fontId="10" fillId="0" borderId="1" xfId="1" applyFont="1" applyFill="1" applyBorder="1" applyAlignment="1">
      <alignment vertical="center"/>
    </xf>
    <xf numFmtId="41" fontId="21" fillId="0" borderId="1" xfId="1" applyFont="1" applyFill="1" applyBorder="1" applyAlignment="1">
      <alignment horizontal="center" vertical="center"/>
    </xf>
    <xf numFmtId="178" fontId="10" fillId="0" borderId="1" xfId="1" applyNumberFormat="1" applyFont="1" applyFill="1" applyBorder="1" applyAlignment="1">
      <alignment horizontal="right" vertical="center"/>
    </xf>
    <xf numFmtId="178" fontId="10" fillId="0" borderId="1" xfId="0" applyNumberFormat="1" applyFont="1" applyFill="1" applyBorder="1" applyAlignment="1">
      <alignment horizontal="right" vertical="center"/>
    </xf>
    <xf numFmtId="0" fontId="10" fillId="0" borderId="1" xfId="0" applyFont="1" applyFill="1" applyBorder="1">
      <alignment vertical="center"/>
    </xf>
    <xf numFmtId="0" fontId="2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8" fillId="0" borderId="0" xfId="3">
      <alignment vertical="center"/>
    </xf>
    <xf numFmtId="3" fontId="22" fillId="0" borderId="14" xfId="3" applyNumberFormat="1" applyFont="1" applyFill="1" applyBorder="1" applyAlignment="1">
      <alignment horizontal="right" vertical="center"/>
    </xf>
    <xf numFmtId="41" fontId="8" fillId="0" borderId="0" xfId="3" applyNumberFormat="1">
      <alignment vertical="center"/>
    </xf>
    <xf numFmtId="41" fontId="8" fillId="4" borderId="1" xfId="1" applyFont="1" applyFill="1" applyBorder="1">
      <alignment vertical="center"/>
    </xf>
    <xf numFmtId="176" fontId="8" fillId="4" borderId="1" xfId="1" applyNumberFormat="1" applyFon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13" xfId="0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177" fontId="8" fillId="2" borderId="15" xfId="1" applyNumberFormat="1" applyFont="1" applyFill="1" applyBorder="1" applyAlignment="1">
      <alignment horizontal="right" vertical="center"/>
    </xf>
    <xf numFmtId="176" fontId="8" fillId="2" borderId="15" xfId="2" applyNumberFormat="1" applyFont="1" applyFill="1" applyBorder="1" applyAlignment="1">
      <alignment horizontal="right" vertical="center"/>
    </xf>
    <xf numFmtId="3" fontId="22" fillId="0" borderId="17" xfId="3" applyNumberFormat="1" applyFont="1" applyFill="1" applyBorder="1" applyAlignment="1">
      <alignment horizontal="right" vertical="center"/>
    </xf>
    <xf numFmtId="3" fontId="22" fillId="0" borderId="16" xfId="3" applyNumberFormat="1" applyFont="1" applyFill="1" applyBorder="1" applyAlignment="1">
      <alignment horizontal="right" vertical="center"/>
    </xf>
    <xf numFmtId="0" fontId="0" fillId="0" borderId="12" xfId="0" applyBorder="1" applyAlignment="1">
      <alignment vertical="center"/>
    </xf>
    <xf numFmtId="0" fontId="0" fillId="0" borderId="18" xfId="0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41" fontId="10" fillId="0" borderId="3" xfId="1" applyFont="1" applyBorder="1" applyAlignment="1">
      <alignment horizontal="center" vertical="center"/>
    </xf>
    <xf numFmtId="41" fontId="10" fillId="0" borderId="3" xfId="1" applyFont="1" applyFill="1" applyBorder="1">
      <alignment vertical="center"/>
    </xf>
    <xf numFmtId="0" fontId="7" fillId="2" borderId="19" xfId="0" applyFont="1" applyFill="1" applyBorder="1" applyAlignment="1">
      <alignment horizontal="center" vertical="center"/>
    </xf>
    <xf numFmtId="0" fontId="0" fillId="0" borderId="20" xfId="0" applyBorder="1" applyAlignment="1">
      <alignment vertical="center"/>
    </xf>
    <xf numFmtId="41" fontId="10" fillId="2" borderId="15" xfId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right"/>
    </xf>
    <xf numFmtId="0" fontId="8" fillId="4" borderId="9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1" fontId="8" fillId="4" borderId="3" xfId="1" applyFont="1" applyFill="1" applyBorder="1">
      <alignment vertical="center"/>
    </xf>
    <xf numFmtId="176" fontId="8" fillId="4" borderId="3" xfId="1" applyNumberFormat="1" applyFont="1" applyFill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1" fontId="8" fillId="0" borderId="15" xfId="1" applyFont="1" applyBorder="1">
      <alignment vertical="center"/>
    </xf>
    <xf numFmtId="176" fontId="8" fillId="0" borderId="15" xfId="1" applyNumberFormat="1" applyFont="1" applyBorder="1">
      <alignment vertical="center"/>
    </xf>
    <xf numFmtId="41" fontId="0" fillId="0" borderId="15" xfId="1" applyFont="1" applyBorder="1" applyAlignment="1">
      <alignment horizontal="center" vertical="center"/>
    </xf>
    <xf numFmtId="41" fontId="8" fillId="0" borderId="3" xfId="1" applyFont="1" applyFill="1" applyBorder="1">
      <alignment vertical="center"/>
    </xf>
    <xf numFmtId="177" fontId="8" fillId="0" borderId="3" xfId="1" applyNumberFormat="1" applyFont="1" applyFill="1" applyBorder="1" applyAlignment="1">
      <alignment horizontal="right" vertical="center"/>
    </xf>
    <xf numFmtId="176" fontId="8" fillId="0" borderId="3" xfId="1" applyNumberFormat="1" applyFont="1" applyFill="1" applyBorder="1">
      <alignment vertical="center"/>
    </xf>
    <xf numFmtId="0" fontId="6" fillId="2" borderId="15" xfId="0" applyFont="1" applyFill="1" applyBorder="1" applyAlignment="1">
      <alignment horizontal="center" vertical="center"/>
    </xf>
    <xf numFmtId="41" fontId="8" fillId="0" borderId="15" xfId="1" applyFont="1" applyFill="1" applyBorder="1" applyAlignment="1">
      <alignment horizontal="center" vertical="center"/>
    </xf>
    <xf numFmtId="177" fontId="8" fillId="0" borderId="15" xfId="1" applyNumberFormat="1" applyFont="1" applyFill="1" applyBorder="1" applyAlignment="1">
      <alignment horizontal="right" vertical="center"/>
    </xf>
    <xf numFmtId="176" fontId="8" fillId="0" borderId="15" xfId="1" applyNumberFormat="1" applyFont="1" applyFill="1" applyBorder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41" fontId="10" fillId="0" borderId="3" xfId="1" applyFont="1" applyFill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41" fontId="10" fillId="0" borderId="15" xfId="1" applyFont="1" applyFill="1" applyBorder="1">
      <alignment vertical="center"/>
    </xf>
    <xf numFmtId="0" fontId="6" fillId="3" borderId="8" xfId="0" applyNumberFormat="1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center" vertical="center"/>
    </xf>
    <xf numFmtId="0" fontId="22" fillId="0" borderId="22" xfId="3" applyFont="1" applyFill="1" applyBorder="1" applyAlignment="1">
      <alignment horizontal="center" vertical="center"/>
    </xf>
    <xf numFmtId="10" fontId="22" fillId="0" borderId="23" xfId="2" applyNumberFormat="1" applyFont="1" applyFill="1" applyBorder="1" applyAlignment="1">
      <alignment horizontal="right" vertical="center"/>
    </xf>
    <xf numFmtId="0" fontId="22" fillId="0" borderId="24" xfId="3" applyFont="1" applyFill="1" applyBorder="1" applyAlignment="1">
      <alignment horizontal="center" vertical="center"/>
    </xf>
    <xf numFmtId="10" fontId="22" fillId="0" borderId="25" xfId="2" applyNumberFormat="1" applyFont="1" applyFill="1" applyBorder="1" applyAlignment="1">
      <alignment horizontal="right" vertical="center"/>
    </xf>
    <xf numFmtId="0" fontId="22" fillId="0" borderId="26" xfId="3" applyFont="1" applyFill="1" applyBorder="1" applyAlignment="1">
      <alignment horizontal="center" vertical="center"/>
    </xf>
    <xf numFmtId="10" fontId="22" fillId="0" borderId="27" xfId="2" applyNumberFormat="1" applyFont="1" applyFill="1" applyBorder="1" applyAlignment="1">
      <alignment horizontal="right" vertical="center"/>
    </xf>
    <xf numFmtId="0" fontId="22" fillId="0" borderId="28" xfId="3" applyFont="1" applyFill="1" applyBorder="1" applyAlignment="1">
      <alignment horizontal="center" vertical="center"/>
    </xf>
    <xf numFmtId="3" fontId="22" fillId="0" borderId="29" xfId="3" applyNumberFormat="1" applyFont="1" applyFill="1" applyBorder="1" applyAlignment="1">
      <alignment horizontal="right" vertical="center"/>
    </xf>
    <xf numFmtId="10" fontId="22" fillId="0" borderId="30" xfId="2" applyNumberFormat="1" applyFont="1" applyFill="1" applyBorder="1" applyAlignment="1">
      <alignment horizontal="right" vertical="center"/>
    </xf>
  </cellXfs>
  <cellStyles count="4">
    <cellStyle name="백분율" xfId="2" builtinId="5"/>
    <cellStyle name="쉼표 [0]" xfId="1" builtinId="6"/>
    <cellStyle name="표준" xfId="0" builtinId="0"/>
    <cellStyle name="표준 2" xfId="3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E16" sqref="E16"/>
    </sheetView>
  </sheetViews>
  <sheetFormatPr defaultRowHeight="16.5"/>
  <cols>
    <col min="1" max="1" width="15.875" style="82" customWidth="1"/>
    <col min="2" max="5" width="18.625" style="82" customWidth="1"/>
    <col min="6" max="16384" width="9" style="82"/>
  </cols>
  <sheetData>
    <row r="1" spans="1:11" customFormat="1"/>
    <row r="2" spans="1:11" s="31" customFormat="1" ht="40.5" customHeight="1">
      <c r="A2" s="32" t="s">
        <v>210</v>
      </c>
      <c r="C2" s="32"/>
      <c r="D2" s="4"/>
      <c r="E2" s="4"/>
      <c r="F2" s="4"/>
      <c r="G2" s="4"/>
      <c r="H2" s="4"/>
      <c r="I2" s="4"/>
      <c r="J2" s="4"/>
      <c r="K2" s="4"/>
    </row>
    <row r="3" spans="1:11" customFormat="1" ht="15" customHeight="1">
      <c r="B3" s="79"/>
      <c r="C3" s="79"/>
      <c r="D3" s="79"/>
      <c r="E3" s="79"/>
      <c r="F3" s="79"/>
      <c r="G3" s="79"/>
      <c r="H3" s="79"/>
      <c r="I3" s="79"/>
      <c r="J3" s="79"/>
      <c r="K3" s="79"/>
    </row>
    <row r="4" spans="1:11" customFormat="1" ht="24.95" customHeight="1">
      <c r="C4" s="2"/>
      <c r="D4" s="2"/>
      <c r="E4" s="2" t="s">
        <v>5</v>
      </c>
    </row>
    <row r="5" spans="1:11" ht="39" customHeight="1" thickBot="1">
      <c r="A5" s="162" t="s">
        <v>218</v>
      </c>
      <c r="B5" s="162" t="s">
        <v>219</v>
      </c>
      <c r="C5" s="162" t="s">
        <v>220</v>
      </c>
      <c r="D5" s="162" t="s">
        <v>221</v>
      </c>
      <c r="E5" s="163" t="s">
        <v>222</v>
      </c>
    </row>
    <row r="6" spans="1:11" ht="24.95" customHeight="1" thickTop="1" thickBot="1">
      <c r="A6" s="164" t="s">
        <v>194</v>
      </c>
      <c r="B6" s="130">
        <v>6708740135</v>
      </c>
      <c r="C6" s="130">
        <v>7199656007</v>
      </c>
      <c r="D6" s="130">
        <v>490915872</v>
      </c>
      <c r="E6" s="165">
        <f>D6/B6</f>
        <v>7.3175568306611719E-2</v>
      </c>
    </row>
    <row r="7" spans="1:11" ht="24.95" customHeight="1" thickTop="1">
      <c r="A7" s="166" t="s">
        <v>193</v>
      </c>
      <c r="B7" s="129">
        <v>4190339640</v>
      </c>
      <c r="C7" s="129">
        <v>4323585821</v>
      </c>
      <c r="D7" s="129">
        <v>133246181</v>
      </c>
      <c r="E7" s="167">
        <f t="shared" ref="E7:E10" si="0">D7/B7</f>
        <v>3.1798420282705291E-2</v>
      </c>
    </row>
    <row r="8" spans="1:11" ht="24.95" customHeight="1">
      <c r="A8" s="168" t="s">
        <v>192</v>
      </c>
      <c r="B8" s="83">
        <v>2060515507</v>
      </c>
      <c r="C8" s="83">
        <v>2260041690</v>
      </c>
      <c r="D8" s="83">
        <v>199526183</v>
      </c>
      <c r="E8" s="169">
        <f t="shared" si="0"/>
        <v>9.6833138271548089E-2</v>
      </c>
    </row>
    <row r="9" spans="1:11" ht="24.95" customHeight="1">
      <c r="A9" s="168" t="s">
        <v>191</v>
      </c>
      <c r="B9" s="83">
        <v>245911563</v>
      </c>
      <c r="C9" s="83">
        <v>387870039</v>
      </c>
      <c r="D9" s="83">
        <v>141958476</v>
      </c>
      <c r="E9" s="169">
        <f t="shared" si="0"/>
        <v>0.57727450579458928</v>
      </c>
    </row>
    <row r="10" spans="1:11" ht="24.95" customHeight="1">
      <c r="A10" s="170" t="s">
        <v>190</v>
      </c>
      <c r="B10" s="171">
        <v>211973425</v>
      </c>
      <c r="C10" s="171">
        <v>228158457</v>
      </c>
      <c r="D10" s="171">
        <v>16185032</v>
      </c>
      <c r="E10" s="172">
        <f t="shared" si="0"/>
        <v>7.6354061835817388E-2</v>
      </c>
    </row>
    <row r="12" spans="1:11">
      <c r="B12" s="84"/>
      <c r="C12" s="84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27"/>
  <sheetViews>
    <sheetView zoomScaleNormal="100" zoomScaleSheetLayoutView="100" workbookViewId="0">
      <selection activeCell="A5" sqref="A5:B6"/>
    </sheetView>
  </sheetViews>
  <sheetFormatPr defaultRowHeight="16.5"/>
  <cols>
    <col min="2" max="2" width="22.875" customWidth="1"/>
    <col min="3" max="11" width="16.625" customWidth="1"/>
    <col min="12" max="12" width="9.375" bestFit="1" customWidth="1"/>
  </cols>
  <sheetData>
    <row r="2" spans="1:12" s="31" customFormat="1" ht="40.5" customHeight="1">
      <c r="A2" s="32" t="s">
        <v>211</v>
      </c>
      <c r="C2" s="32"/>
      <c r="D2" s="4"/>
      <c r="E2" s="4"/>
      <c r="F2" s="4"/>
      <c r="G2" s="4"/>
      <c r="H2" s="4"/>
      <c r="I2" s="4"/>
      <c r="J2" s="4"/>
      <c r="K2" s="4"/>
    </row>
    <row r="3" spans="1:12" ht="15" customHeight="1">
      <c r="B3" s="27"/>
      <c r="C3" s="27"/>
      <c r="D3" s="27"/>
      <c r="E3" s="27"/>
      <c r="F3" s="27"/>
      <c r="G3" s="27"/>
      <c r="H3" s="27"/>
      <c r="I3" s="27"/>
      <c r="J3" s="27"/>
      <c r="K3" s="27"/>
    </row>
    <row r="4" spans="1:12" ht="20.25">
      <c r="B4" s="30"/>
      <c r="C4" s="30"/>
      <c r="G4" s="2"/>
      <c r="H4" s="2"/>
      <c r="I4" s="2"/>
      <c r="J4" s="2"/>
      <c r="K4" s="2" t="s">
        <v>91</v>
      </c>
    </row>
    <row r="5" spans="1:12" ht="36.75" customHeight="1">
      <c r="A5" s="96" t="s">
        <v>90</v>
      </c>
      <c r="B5" s="97"/>
      <c r="C5" s="91" t="s">
        <v>125</v>
      </c>
      <c r="D5" s="92" t="s">
        <v>126</v>
      </c>
      <c r="E5" s="93"/>
      <c r="F5" s="93"/>
      <c r="G5" s="93"/>
      <c r="H5" s="93"/>
      <c r="I5" s="93"/>
      <c r="J5" s="93"/>
      <c r="K5" s="94"/>
    </row>
    <row r="6" spans="1:12" ht="34.5" customHeight="1" thickBot="1">
      <c r="A6" s="131"/>
      <c r="B6" s="132"/>
      <c r="C6" s="90"/>
      <c r="D6" s="80" t="s">
        <v>89</v>
      </c>
      <c r="E6" s="80" t="s">
        <v>88</v>
      </c>
      <c r="F6" s="78" t="s">
        <v>87</v>
      </c>
      <c r="G6" s="78" t="s">
        <v>86</v>
      </c>
      <c r="H6" s="80" t="s">
        <v>85</v>
      </c>
      <c r="I6" s="80" t="s">
        <v>0</v>
      </c>
      <c r="J6" s="78" t="s">
        <v>92</v>
      </c>
      <c r="K6" s="80" t="s">
        <v>93</v>
      </c>
    </row>
    <row r="7" spans="1:12" ht="29.25" customHeight="1" thickTop="1" thickBot="1">
      <c r="A7" s="136" t="s">
        <v>84</v>
      </c>
      <c r="B7" s="137"/>
      <c r="C7" s="138">
        <f t="shared" ref="C7:K7" si="0">SUBTOTAL(9, C8:C24)</f>
        <v>6708740135</v>
      </c>
      <c r="D7" s="138">
        <f t="shared" si="0"/>
        <v>7199656007</v>
      </c>
      <c r="E7" s="138">
        <f t="shared" si="0"/>
        <v>3447953074</v>
      </c>
      <c r="F7" s="138">
        <f t="shared" si="0"/>
        <v>420528713</v>
      </c>
      <c r="G7" s="138">
        <f t="shared" si="0"/>
        <v>2260041690</v>
      </c>
      <c r="H7" s="138">
        <f t="shared" si="0"/>
        <v>455104034</v>
      </c>
      <c r="I7" s="138">
        <f t="shared" si="0"/>
        <v>387870039</v>
      </c>
      <c r="J7" s="138">
        <f t="shared" si="0"/>
        <v>1841000</v>
      </c>
      <c r="K7" s="138">
        <f t="shared" si="0"/>
        <v>226317457</v>
      </c>
    </row>
    <row r="8" spans="1:12" ht="24.95" customHeight="1" thickTop="1">
      <c r="A8" s="133" t="s">
        <v>94</v>
      </c>
      <c r="B8" s="98"/>
      <c r="C8" s="134">
        <v>4190339640</v>
      </c>
      <c r="D8" s="134">
        <f>SUM(E8:K8)</f>
        <v>4323585821</v>
      </c>
      <c r="E8" s="135">
        <v>3447953074</v>
      </c>
      <c r="F8" s="135">
        <v>420528713</v>
      </c>
      <c r="G8" s="135"/>
      <c r="H8" s="135">
        <v>455104034</v>
      </c>
      <c r="I8" s="135"/>
      <c r="J8" s="135"/>
      <c r="K8" s="135"/>
      <c r="L8" s="29"/>
    </row>
    <row r="9" spans="1:12" ht="24.95" customHeight="1">
      <c r="A9" s="99" t="s">
        <v>83</v>
      </c>
      <c r="B9" s="95"/>
      <c r="C9" s="55">
        <v>2060515507</v>
      </c>
      <c r="D9" s="53">
        <f>SUM(E9:K9)</f>
        <v>2260041690</v>
      </c>
      <c r="E9" s="55"/>
      <c r="F9" s="55"/>
      <c r="G9" s="55">
        <v>2260041690</v>
      </c>
      <c r="H9" s="55"/>
      <c r="I9" s="55"/>
      <c r="J9" s="55"/>
      <c r="K9" s="55"/>
    </row>
    <row r="10" spans="1:12" ht="24.95" customHeight="1">
      <c r="A10" s="87" t="s">
        <v>111</v>
      </c>
      <c r="B10" s="28" t="s">
        <v>105</v>
      </c>
      <c r="C10" s="52">
        <f t="shared" ref="C10:K12" si="1">SUBTOTAL(9, C11:C11)</f>
        <v>245911563</v>
      </c>
      <c r="D10" s="52">
        <f t="shared" si="1"/>
        <v>387870039</v>
      </c>
      <c r="E10" s="52">
        <f t="shared" si="1"/>
        <v>0</v>
      </c>
      <c r="F10" s="52">
        <f t="shared" si="1"/>
        <v>0</v>
      </c>
      <c r="G10" s="52">
        <f t="shared" si="1"/>
        <v>0</v>
      </c>
      <c r="H10" s="52">
        <f t="shared" si="1"/>
        <v>0</v>
      </c>
      <c r="I10" s="52">
        <f t="shared" si="1"/>
        <v>387870039</v>
      </c>
      <c r="J10" s="52">
        <f t="shared" si="1"/>
        <v>0</v>
      </c>
      <c r="K10" s="52">
        <f t="shared" si="1"/>
        <v>0</v>
      </c>
    </row>
    <row r="11" spans="1:12" ht="24.95" customHeight="1">
      <c r="A11" s="88"/>
      <c r="B11" s="49" t="s">
        <v>2</v>
      </c>
      <c r="C11" s="54">
        <v>245911563</v>
      </c>
      <c r="D11" s="55">
        <f>SUM(E11:K11)</f>
        <v>387870039</v>
      </c>
      <c r="E11" s="54"/>
      <c r="F11" s="54"/>
      <c r="G11" s="54"/>
      <c r="H11" s="54"/>
      <c r="I11" s="54">
        <v>387870039</v>
      </c>
      <c r="J11" s="54"/>
      <c r="K11" s="54"/>
    </row>
    <row r="12" spans="1:12" ht="24.95" customHeight="1">
      <c r="A12" s="89" t="s">
        <v>112</v>
      </c>
      <c r="B12" s="28" t="s">
        <v>106</v>
      </c>
      <c r="C12" s="52">
        <f t="shared" si="1"/>
        <v>674000</v>
      </c>
      <c r="D12" s="52">
        <f t="shared" si="1"/>
        <v>1841000</v>
      </c>
      <c r="E12" s="52">
        <f t="shared" si="1"/>
        <v>0</v>
      </c>
      <c r="F12" s="52">
        <f t="shared" si="1"/>
        <v>0</v>
      </c>
      <c r="G12" s="52">
        <f t="shared" si="1"/>
        <v>0</v>
      </c>
      <c r="H12" s="52">
        <f t="shared" si="1"/>
        <v>0</v>
      </c>
      <c r="I12" s="52">
        <f t="shared" si="1"/>
        <v>0</v>
      </c>
      <c r="J12" s="52">
        <f t="shared" si="1"/>
        <v>1841000</v>
      </c>
      <c r="K12" s="52">
        <f t="shared" si="1"/>
        <v>0</v>
      </c>
    </row>
    <row r="13" spans="1:12" ht="24.95" customHeight="1">
      <c r="A13" s="88"/>
      <c r="B13" s="33" t="s">
        <v>12</v>
      </c>
      <c r="C13" s="54">
        <v>674000</v>
      </c>
      <c r="D13" s="55">
        <f>SUM(E13:K13)</f>
        <v>1841000</v>
      </c>
      <c r="E13" s="54"/>
      <c r="F13" s="54"/>
      <c r="G13" s="54"/>
      <c r="H13" s="54"/>
      <c r="I13" s="54"/>
      <c r="J13" s="54">
        <v>1841000</v>
      </c>
      <c r="K13" s="54"/>
    </row>
    <row r="14" spans="1:12" ht="24.95" customHeight="1">
      <c r="A14" s="89" t="s">
        <v>113</v>
      </c>
      <c r="B14" s="28" t="s">
        <v>106</v>
      </c>
      <c r="C14" s="52">
        <f t="shared" ref="C14:K14" si="2">SUBTOTAL(9, C15:C24)</f>
        <v>211299425</v>
      </c>
      <c r="D14" s="52">
        <f t="shared" si="2"/>
        <v>226317457</v>
      </c>
      <c r="E14" s="52">
        <f t="shared" si="2"/>
        <v>0</v>
      </c>
      <c r="F14" s="52">
        <f t="shared" si="2"/>
        <v>0</v>
      </c>
      <c r="G14" s="52">
        <f t="shared" si="2"/>
        <v>0</v>
      </c>
      <c r="H14" s="52">
        <f t="shared" si="2"/>
        <v>0</v>
      </c>
      <c r="I14" s="52">
        <f t="shared" si="2"/>
        <v>0</v>
      </c>
      <c r="J14" s="52">
        <f t="shared" si="2"/>
        <v>0</v>
      </c>
      <c r="K14" s="52">
        <f t="shared" si="2"/>
        <v>226317457</v>
      </c>
    </row>
    <row r="15" spans="1:12" ht="24.95" customHeight="1">
      <c r="A15" s="90"/>
      <c r="B15" s="9" t="s">
        <v>150</v>
      </c>
      <c r="C15" s="54">
        <v>8525267</v>
      </c>
      <c r="D15" s="55">
        <f t="shared" ref="D15:D24" si="3">SUM(E15:K15)</f>
        <v>14989478</v>
      </c>
      <c r="E15" s="54"/>
      <c r="F15" s="54"/>
      <c r="G15" s="54"/>
      <c r="H15" s="54"/>
      <c r="I15" s="54"/>
      <c r="J15" s="54"/>
      <c r="K15" s="54">
        <v>14989478</v>
      </c>
    </row>
    <row r="16" spans="1:12" ht="24.95" customHeight="1">
      <c r="A16" s="90"/>
      <c r="B16" s="9" t="s">
        <v>96</v>
      </c>
      <c r="C16" s="54">
        <v>12899383</v>
      </c>
      <c r="D16" s="55">
        <f t="shared" si="3"/>
        <v>6624151</v>
      </c>
      <c r="E16" s="54"/>
      <c r="F16" s="54"/>
      <c r="G16" s="54"/>
      <c r="H16" s="54"/>
      <c r="I16" s="54"/>
      <c r="J16" s="54"/>
      <c r="K16" s="54">
        <v>6624151</v>
      </c>
    </row>
    <row r="17" spans="1:11" ht="24.95" customHeight="1">
      <c r="A17" s="90"/>
      <c r="B17" s="9" t="s">
        <v>97</v>
      </c>
      <c r="C17" s="54">
        <v>4136889</v>
      </c>
      <c r="D17" s="55">
        <f t="shared" si="3"/>
        <v>4209673</v>
      </c>
      <c r="E17" s="54"/>
      <c r="F17" s="54"/>
      <c r="G17" s="54"/>
      <c r="H17" s="54"/>
      <c r="I17" s="54"/>
      <c r="J17" s="54"/>
      <c r="K17" s="54">
        <v>4209673</v>
      </c>
    </row>
    <row r="18" spans="1:11" ht="24.95" customHeight="1">
      <c r="A18" s="90"/>
      <c r="B18" s="9" t="s">
        <v>98</v>
      </c>
      <c r="C18" s="54">
        <v>27817744</v>
      </c>
      <c r="D18" s="55">
        <f t="shared" si="3"/>
        <v>29093394</v>
      </c>
      <c r="E18" s="54"/>
      <c r="F18" s="54"/>
      <c r="G18" s="54"/>
      <c r="H18" s="54"/>
      <c r="I18" s="54"/>
      <c r="J18" s="54"/>
      <c r="K18" s="54">
        <v>29093394</v>
      </c>
    </row>
    <row r="19" spans="1:11" ht="24.95" customHeight="1">
      <c r="A19" s="90"/>
      <c r="B19" s="9" t="s">
        <v>99</v>
      </c>
      <c r="C19" s="54">
        <v>15745037</v>
      </c>
      <c r="D19" s="55">
        <f t="shared" si="3"/>
        <v>22073096</v>
      </c>
      <c r="E19" s="54"/>
      <c r="F19" s="54"/>
      <c r="G19" s="54"/>
      <c r="H19" s="54"/>
      <c r="I19" s="54"/>
      <c r="J19" s="54"/>
      <c r="K19" s="54">
        <v>22073096</v>
      </c>
    </row>
    <row r="20" spans="1:11" ht="24.95" customHeight="1">
      <c r="A20" s="90"/>
      <c r="B20" s="9" t="s">
        <v>100</v>
      </c>
      <c r="C20" s="54">
        <v>11773817</v>
      </c>
      <c r="D20" s="55">
        <f t="shared" si="3"/>
        <v>8698222</v>
      </c>
      <c r="E20" s="54"/>
      <c r="F20" s="54"/>
      <c r="G20" s="54"/>
      <c r="H20" s="54"/>
      <c r="I20" s="54"/>
      <c r="J20" s="54"/>
      <c r="K20" s="54">
        <v>8698222</v>
      </c>
    </row>
    <row r="21" spans="1:11" ht="24.95" customHeight="1">
      <c r="A21" s="90"/>
      <c r="B21" s="9" t="s">
        <v>101</v>
      </c>
      <c r="C21" s="54">
        <v>5006163</v>
      </c>
      <c r="D21" s="55">
        <f t="shared" si="3"/>
        <v>6006000</v>
      </c>
      <c r="E21" s="54"/>
      <c r="F21" s="54"/>
      <c r="G21" s="54"/>
      <c r="H21" s="54"/>
      <c r="I21" s="54"/>
      <c r="J21" s="54"/>
      <c r="K21" s="54">
        <v>6006000</v>
      </c>
    </row>
    <row r="22" spans="1:11" ht="24.95" customHeight="1">
      <c r="A22" s="90"/>
      <c r="B22" s="9" t="s">
        <v>102</v>
      </c>
      <c r="C22" s="54">
        <v>13806789</v>
      </c>
      <c r="D22" s="55">
        <f t="shared" si="3"/>
        <v>13431129</v>
      </c>
      <c r="E22" s="54"/>
      <c r="F22" s="54"/>
      <c r="G22" s="54"/>
      <c r="H22" s="54"/>
      <c r="I22" s="54"/>
      <c r="J22" s="54"/>
      <c r="K22" s="54">
        <v>13431129</v>
      </c>
    </row>
    <row r="23" spans="1:11" ht="24.95" customHeight="1">
      <c r="A23" s="90"/>
      <c r="B23" s="9" t="s">
        <v>103</v>
      </c>
      <c r="C23" s="54">
        <v>64430408</v>
      </c>
      <c r="D23" s="55">
        <f t="shared" si="3"/>
        <v>72162489</v>
      </c>
      <c r="E23" s="54"/>
      <c r="F23" s="54"/>
      <c r="G23" s="54"/>
      <c r="H23" s="54"/>
      <c r="I23" s="54"/>
      <c r="J23" s="54"/>
      <c r="K23" s="54">
        <v>72162489</v>
      </c>
    </row>
    <row r="24" spans="1:11" ht="24.95" customHeight="1">
      <c r="A24" s="88"/>
      <c r="B24" s="9" t="s">
        <v>104</v>
      </c>
      <c r="C24" s="54">
        <v>47157928</v>
      </c>
      <c r="D24" s="55">
        <f t="shared" si="3"/>
        <v>49029825</v>
      </c>
      <c r="E24" s="54"/>
      <c r="F24" s="54"/>
      <c r="G24" s="54"/>
      <c r="H24" s="54"/>
      <c r="I24" s="54"/>
      <c r="J24" s="54"/>
      <c r="K24" s="54">
        <v>49029825</v>
      </c>
    </row>
    <row r="25" spans="1:11">
      <c r="C25" s="29"/>
      <c r="D25" s="29"/>
    </row>
    <row r="26" spans="1:11" s="40" customFormat="1">
      <c r="A26" s="36"/>
      <c r="B26" s="36"/>
      <c r="C26" s="38"/>
      <c r="D26" s="39"/>
    </row>
    <row r="27" spans="1:11" s="40" customFormat="1">
      <c r="C27" s="37"/>
    </row>
  </sheetData>
  <mergeCells count="9">
    <mergeCell ref="A10:A11"/>
    <mergeCell ref="A12:A13"/>
    <mergeCell ref="A14:A24"/>
    <mergeCell ref="C5:C6"/>
    <mergeCell ref="D5:K5"/>
    <mergeCell ref="A7:B7"/>
    <mergeCell ref="A5:B6"/>
    <mergeCell ref="A8:B8"/>
    <mergeCell ref="A9:B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18"/>
  <sheetViews>
    <sheetView zoomScaleNormal="100" zoomScaleSheetLayoutView="100" workbookViewId="0">
      <selection activeCell="L11" sqref="L11"/>
    </sheetView>
  </sheetViews>
  <sheetFormatPr defaultRowHeight="16.5"/>
  <cols>
    <col min="1" max="1" width="4.125" customWidth="1"/>
    <col min="2" max="2" width="17" customWidth="1"/>
    <col min="3" max="3" width="16.625" customWidth="1"/>
    <col min="4" max="4" width="9.125" customWidth="1"/>
    <col min="5" max="11" width="15.625" customWidth="1"/>
    <col min="13" max="13" width="9.375" bestFit="1" customWidth="1"/>
  </cols>
  <sheetData>
    <row r="2" spans="1:13" ht="36.75" customHeight="1">
      <c r="A2" s="79" t="s">
        <v>200</v>
      </c>
      <c r="B2" s="79"/>
      <c r="C2" s="48"/>
      <c r="D2" s="48"/>
      <c r="E2" s="48"/>
      <c r="F2" s="48"/>
      <c r="G2" s="48"/>
      <c r="H2" s="48"/>
      <c r="I2" s="48"/>
      <c r="J2" s="48"/>
      <c r="K2" s="48"/>
    </row>
    <row r="3" spans="1:13" ht="15.75" customHeight="1">
      <c r="A3" s="79"/>
      <c r="B3" s="79"/>
      <c r="C3" s="48"/>
      <c r="D3" s="48"/>
      <c r="E3" s="48"/>
      <c r="F3" s="48"/>
      <c r="G3" s="48"/>
      <c r="H3" s="48"/>
      <c r="I3" s="48"/>
      <c r="J3" s="48"/>
      <c r="K3" s="48"/>
    </row>
    <row r="4" spans="1:13" ht="24.95" customHeight="1">
      <c r="A4" s="47"/>
      <c r="B4" s="47"/>
      <c r="C4" s="46"/>
      <c r="D4" s="46"/>
      <c r="E4" s="46"/>
      <c r="F4" s="46"/>
      <c r="G4" s="45"/>
      <c r="H4" s="45"/>
      <c r="I4" s="45"/>
      <c r="J4" s="45"/>
      <c r="K4" s="45" t="s">
        <v>186</v>
      </c>
    </row>
    <row r="5" spans="1:13" ht="24.95" customHeight="1">
      <c r="A5" s="103" t="s">
        <v>41</v>
      </c>
      <c r="B5" s="97"/>
      <c r="C5" s="103" t="s">
        <v>185</v>
      </c>
      <c r="D5" s="44"/>
      <c r="E5" s="102" t="s">
        <v>184</v>
      </c>
      <c r="F5" s="100" t="s">
        <v>183</v>
      </c>
      <c r="G5" s="102" t="s">
        <v>182</v>
      </c>
      <c r="H5" s="100" t="s">
        <v>181</v>
      </c>
      <c r="I5" s="100" t="s">
        <v>187</v>
      </c>
      <c r="J5" s="100" t="s">
        <v>188</v>
      </c>
      <c r="K5" s="100" t="s">
        <v>189</v>
      </c>
    </row>
    <row r="6" spans="1:13" ht="35.1" customHeight="1" thickBot="1">
      <c r="A6" s="131"/>
      <c r="B6" s="132"/>
      <c r="C6" s="139"/>
      <c r="D6" s="140" t="s">
        <v>180</v>
      </c>
      <c r="E6" s="87"/>
      <c r="F6" s="87"/>
      <c r="G6" s="87"/>
      <c r="H6" s="87"/>
      <c r="I6" s="87"/>
      <c r="J6" s="87"/>
      <c r="K6" s="87"/>
    </row>
    <row r="7" spans="1:13" ht="35.1" customHeight="1" thickTop="1" thickBot="1">
      <c r="A7" s="145" t="s">
        <v>197</v>
      </c>
      <c r="B7" s="146"/>
      <c r="C7" s="147">
        <f>SUBTOTAL(9, C8:C17)</f>
        <v>7199656007</v>
      </c>
      <c r="D7" s="148"/>
      <c r="E7" s="149">
        <f>SUBTOTAL(9, E8:E17)</f>
        <v>3447953074</v>
      </c>
      <c r="F7" s="149">
        <f>SUBTOTAL(9, F8:F17)</f>
        <v>420528713</v>
      </c>
      <c r="G7" s="149">
        <f>SUBTOTAL(9, G8:G17)</f>
        <v>455104034</v>
      </c>
      <c r="H7" s="149">
        <f>SUBTOTAL(9, H8:H17)</f>
        <v>2260041690</v>
      </c>
      <c r="I7" s="149">
        <f>SUBTOTAL(9, I8:I17)</f>
        <v>387870039</v>
      </c>
      <c r="J7" s="149">
        <f>SUBTOTAL(9, J8:J17)</f>
        <v>1841000</v>
      </c>
      <c r="K7" s="149">
        <f>SUBTOTAL(9, K8:K17)</f>
        <v>226317457</v>
      </c>
    </row>
    <row r="8" spans="1:13" ht="24.95" customHeight="1" thickTop="1">
      <c r="A8" s="141" t="s">
        <v>196</v>
      </c>
      <c r="B8" s="142"/>
      <c r="C8" s="143">
        <f>SUBTOTAL(9, C9:C16)</f>
        <v>6583627511</v>
      </c>
      <c r="D8" s="144">
        <f>C8/C$8</f>
        <v>1</v>
      </c>
      <c r="E8" s="143">
        <f>SUBTOTAL(9, E9:E16)</f>
        <v>3447953074</v>
      </c>
      <c r="F8" s="143">
        <f>SUBTOTAL(9, F9:F16)</f>
        <v>420528713</v>
      </c>
      <c r="G8" s="143">
        <f>SUBTOTAL(9, G9:G16)</f>
        <v>455104034</v>
      </c>
      <c r="H8" s="143">
        <f>SUBTOTAL(9, H9:H16)</f>
        <v>2260041690</v>
      </c>
      <c r="I8" s="143">
        <f>SUBTOTAL(9, I9:I16)</f>
        <v>0</v>
      </c>
      <c r="J8" s="143">
        <f>SUBTOTAL(9, J9:J16)</f>
        <v>0</v>
      </c>
      <c r="K8" s="143">
        <f>SUBTOTAL(9, K9:K16)</f>
        <v>0</v>
      </c>
      <c r="M8" s="29"/>
    </row>
    <row r="9" spans="1:13" ht="24.95" customHeight="1">
      <c r="A9" s="122"/>
      <c r="B9" s="12" t="s">
        <v>201</v>
      </c>
      <c r="C9" s="24">
        <f>SUM(E9:K9)</f>
        <v>1480017832</v>
      </c>
      <c r="D9" s="57">
        <f>C9/C$8</f>
        <v>0.22480278987946528</v>
      </c>
      <c r="E9" s="24">
        <v>126705412</v>
      </c>
      <c r="F9" s="24">
        <v>94923300</v>
      </c>
      <c r="G9" s="51">
        <v>0</v>
      </c>
      <c r="H9" s="51">
        <v>1258389120</v>
      </c>
      <c r="I9" s="51"/>
      <c r="J9" s="51"/>
      <c r="K9" s="51"/>
      <c r="M9" s="29"/>
    </row>
    <row r="10" spans="1:13" ht="24.95" customHeight="1">
      <c r="A10" s="123"/>
      <c r="B10" s="12" t="s">
        <v>202</v>
      </c>
      <c r="C10" s="24">
        <f t="shared" ref="C10:C16" si="0">SUM(E10:K10)</f>
        <v>215810201</v>
      </c>
      <c r="D10" s="57">
        <f>C10/C$8</f>
        <v>3.2779831580602312E-2</v>
      </c>
      <c r="E10" s="51">
        <v>93241382</v>
      </c>
      <c r="F10" s="51">
        <v>23620268</v>
      </c>
      <c r="G10" s="51">
        <v>545388</v>
      </c>
      <c r="H10" s="51">
        <v>98403163</v>
      </c>
      <c r="I10" s="51"/>
      <c r="J10" s="51"/>
      <c r="K10" s="51"/>
      <c r="M10" s="29"/>
    </row>
    <row r="11" spans="1:13" ht="24.95" customHeight="1">
      <c r="A11" s="123"/>
      <c r="B11" s="12" t="s">
        <v>203</v>
      </c>
      <c r="C11" s="24">
        <f t="shared" si="0"/>
        <v>2610554300</v>
      </c>
      <c r="D11" s="57">
        <f>C11/C$8</f>
        <v>0.39652217499216902</v>
      </c>
      <c r="E11" s="51">
        <v>1798422218</v>
      </c>
      <c r="F11" s="51">
        <v>213778187</v>
      </c>
      <c r="G11" s="51">
        <v>17923910</v>
      </c>
      <c r="H11" s="51">
        <v>580429985</v>
      </c>
      <c r="I11" s="51"/>
      <c r="J11" s="51"/>
      <c r="K11" s="51"/>
      <c r="M11" s="29"/>
    </row>
    <row r="12" spans="1:13" ht="24.95" customHeight="1">
      <c r="A12" s="123"/>
      <c r="B12" s="12" t="s">
        <v>204</v>
      </c>
      <c r="C12" s="24">
        <f t="shared" si="0"/>
        <v>1230075166</v>
      </c>
      <c r="D12" s="57">
        <f>C12/C$8</f>
        <v>0.18683851173912502</v>
      </c>
      <c r="E12" s="51">
        <v>950117620</v>
      </c>
      <c r="F12" s="51">
        <v>51248598</v>
      </c>
      <c r="G12" s="51">
        <v>6060300</v>
      </c>
      <c r="H12" s="51">
        <v>222648648</v>
      </c>
      <c r="I12" s="51"/>
      <c r="J12" s="51"/>
      <c r="K12" s="51"/>
      <c r="M12" s="29"/>
    </row>
    <row r="13" spans="1:13" ht="24.95" customHeight="1">
      <c r="A13" s="123"/>
      <c r="B13" s="12" t="s">
        <v>205</v>
      </c>
      <c r="C13" s="24">
        <f t="shared" si="0"/>
        <v>69687651</v>
      </c>
      <c r="D13" s="57">
        <f>C13/C$8</f>
        <v>1.058499298199436E-2</v>
      </c>
      <c r="E13" s="51">
        <v>0</v>
      </c>
      <c r="F13" s="51">
        <v>11087651</v>
      </c>
      <c r="G13" s="51">
        <v>58600000</v>
      </c>
      <c r="H13" s="51">
        <v>0</v>
      </c>
      <c r="I13" s="51"/>
      <c r="J13" s="51"/>
      <c r="K13" s="51"/>
      <c r="M13" s="29"/>
    </row>
    <row r="14" spans="1:13" ht="24.95" customHeight="1">
      <c r="A14" s="123"/>
      <c r="B14" s="12" t="s">
        <v>206</v>
      </c>
      <c r="C14" s="24">
        <f t="shared" si="0"/>
        <v>313181361</v>
      </c>
      <c r="D14" s="57">
        <f>C14/C$8</f>
        <v>4.7569726640326021E-2</v>
      </c>
      <c r="E14" s="51">
        <v>0</v>
      </c>
      <c r="F14" s="51">
        <v>0</v>
      </c>
      <c r="G14" s="51">
        <v>269406683</v>
      </c>
      <c r="H14" s="51">
        <v>43774678</v>
      </c>
      <c r="I14" s="51"/>
      <c r="J14" s="51"/>
      <c r="K14" s="51"/>
      <c r="M14" s="29"/>
    </row>
    <row r="15" spans="1:13" ht="24.95" customHeight="1">
      <c r="A15" s="123"/>
      <c r="B15" s="12" t="s">
        <v>207</v>
      </c>
      <c r="C15" s="24">
        <f t="shared" si="0"/>
        <v>569258192</v>
      </c>
      <c r="D15" s="57">
        <f>C15/C$8</f>
        <v>8.6465735044833097E-2</v>
      </c>
      <c r="E15" s="51">
        <v>443323159</v>
      </c>
      <c r="F15" s="51">
        <v>16907600</v>
      </c>
      <c r="G15" s="51">
        <v>102557753</v>
      </c>
      <c r="H15" s="51">
        <v>6469680</v>
      </c>
      <c r="I15" s="51"/>
      <c r="J15" s="51"/>
      <c r="K15" s="51"/>
      <c r="M15" s="29"/>
    </row>
    <row r="16" spans="1:13" ht="24.95" customHeight="1">
      <c r="A16" s="124"/>
      <c r="B16" s="12" t="s">
        <v>208</v>
      </c>
      <c r="C16" s="24">
        <f t="shared" si="0"/>
        <v>95042808</v>
      </c>
      <c r="D16" s="57">
        <f>C16/C$8</f>
        <v>1.4436237141484901E-2</v>
      </c>
      <c r="E16" s="51">
        <v>36143283</v>
      </c>
      <c r="F16" s="51">
        <v>8963109</v>
      </c>
      <c r="G16" s="51">
        <v>10000</v>
      </c>
      <c r="H16" s="51">
        <v>49926416</v>
      </c>
      <c r="I16" s="51"/>
      <c r="J16" s="51"/>
      <c r="K16" s="51"/>
      <c r="M16" s="29"/>
    </row>
    <row r="17" spans="1:13" ht="24.95" customHeight="1">
      <c r="A17" s="121" t="s">
        <v>199</v>
      </c>
      <c r="B17" s="94"/>
      <c r="C17" s="85">
        <f t="shared" ref="C17" si="1">SUM(E17:K17)</f>
        <v>616028496</v>
      </c>
      <c r="D17" s="86"/>
      <c r="E17" s="85">
        <v>0</v>
      </c>
      <c r="F17" s="85">
        <v>0</v>
      </c>
      <c r="G17" s="85">
        <v>0</v>
      </c>
      <c r="H17" s="85">
        <v>0</v>
      </c>
      <c r="I17" s="85">
        <f>'2. 회계별'!D10</f>
        <v>387870039</v>
      </c>
      <c r="J17" s="85">
        <f>'2. 회계별'!D12</f>
        <v>1841000</v>
      </c>
      <c r="K17" s="85">
        <f>'2. 회계별'!D14</f>
        <v>226317457</v>
      </c>
      <c r="M17" s="29"/>
    </row>
    <row r="18" spans="1:13" ht="24.95" customHeight="1"/>
  </sheetData>
  <mergeCells count="12">
    <mergeCell ref="A17:B17"/>
    <mergeCell ref="I5:I6"/>
    <mergeCell ref="J5:J6"/>
    <mergeCell ref="K5:K6"/>
    <mergeCell ref="F5:F6"/>
    <mergeCell ref="H5:H6"/>
    <mergeCell ref="G5:G6"/>
    <mergeCell ref="C5:C6"/>
    <mergeCell ref="E5:E6"/>
    <mergeCell ref="A5:B6"/>
    <mergeCell ref="A7:B7"/>
    <mergeCell ref="A8:B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3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4"/>
  <sheetViews>
    <sheetView topLeftCell="A4" zoomScaleNormal="100" zoomScaleSheetLayoutView="100" workbookViewId="0">
      <selection activeCell="J18" sqref="J18"/>
    </sheetView>
  </sheetViews>
  <sheetFormatPr defaultRowHeight="16.5"/>
  <cols>
    <col min="1" max="1" width="5.625" customWidth="1"/>
    <col min="2" max="2" width="22" customWidth="1"/>
    <col min="3" max="3" width="16.625" customWidth="1"/>
    <col min="4" max="4" width="9.125" customWidth="1"/>
    <col min="5" max="11" width="15.625" customWidth="1"/>
    <col min="13" max="13" width="9.375" bestFit="1" customWidth="1"/>
  </cols>
  <sheetData>
    <row r="1" spans="1:13" ht="14.25" customHeight="1"/>
    <row r="2" spans="1:13" ht="36.75" customHeight="1">
      <c r="A2" s="41" t="s">
        <v>209</v>
      </c>
      <c r="B2" s="79"/>
      <c r="C2" s="48"/>
      <c r="D2" s="48"/>
      <c r="E2" s="48"/>
      <c r="F2" s="48"/>
      <c r="G2" s="48"/>
      <c r="H2" s="48"/>
      <c r="I2" s="48"/>
      <c r="J2" s="48"/>
      <c r="K2" s="48"/>
    </row>
    <row r="3" spans="1:13" ht="17.25" customHeight="1">
      <c r="A3" s="79"/>
      <c r="B3" s="79"/>
      <c r="C3" s="48"/>
      <c r="D3" s="48"/>
      <c r="E3" s="48"/>
      <c r="F3" s="48"/>
      <c r="G3" s="48"/>
      <c r="H3" s="48"/>
      <c r="I3" s="48"/>
      <c r="J3" s="48"/>
      <c r="K3" s="48"/>
    </row>
    <row r="4" spans="1:13" ht="24.95" customHeight="1">
      <c r="A4" s="47"/>
      <c r="B4" s="47"/>
      <c r="C4" s="46"/>
      <c r="D4" s="46"/>
      <c r="E4" s="46"/>
      <c r="F4" s="46"/>
      <c r="G4" s="45"/>
      <c r="H4" s="45"/>
      <c r="I4" s="45"/>
      <c r="J4" s="45"/>
      <c r="K4" s="45" t="s">
        <v>186</v>
      </c>
    </row>
    <row r="5" spans="1:13" ht="24.95" customHeight="1">
      <c r="A5" s="103" t="s">
        <v>41</v>
      </c>
      <c r="B5" s="97"/>
      <c r="C5" s="103" t="s">
        <v>65</v>
      </c>
      <c r="D5" s="44"/>
      <c r="E5" s="102" t="s">
        <v>88</v>
      </c>
      <c r="F5" s="100" t="s">
        <v>87</v>
      </c>
      <c r="G5" s="102" t="s">
        <v>182</v>
      </c>
      <c r="H5" s="100" t="s">
        <v>181</v>
      </c>
      <c r="I5" s="100" t="s">
        <v>187</v>
      </c>
      <c r="J5" s="100" t="s">
        <v>188</v>
      </c>
      <c r="K5" s="100" t="s">
        <v>189</v>
      </c>
    </row>
    <row r="6" spans="1:13" ht="35.1" customHeight="1" thickBot="1">
      <c r="A6" s="131"/>
      <c r="B6" s="132"/>
      <c r="C6" s="139"/>
      <c r="D6" s="140" t="s">
        <v>180</v>
      </c>
      <c r="E6" s="87"/>
      <c r="F6" s="87"/>
      <c r="G6" s="87"/>
      <c r="H6" s="87"/>
      <c r="I6" s="87"/>
      <c r="J6" s="87"/>
      <c r="K6" s="87"/>
    </row>
    <row r="7" spans="1:13" ht="35.1" customHeight="1" thickTop="1" thickBot="1">
      <c r="A7" s="145" t="s">
        <v>198</v>
      </c>
      <c r="B7" s="146"/>
      <c r="C7" s="147">
        <f>SUBTOTAL(9, C8:C23)</f>
        <v>7199656007</v>
      </c>
      <c r="D7" s="148"/>
      <c r="E7" s="149">
        <f t="shared" ref="E7:K7" si="0">SUBTOTAL(9, E8:E23)</f>
        <v>3447953074</v>
      </c>
      <c r="F7" s="149">
        <f t="shared" si="0"/>
        <v>420528713</v>
      </c>
      <c r="G7" s="149">
        <f t="shared" si="0"/>
        <v>455104034</v>
      </c>
      <c r="H7" s="149">
        <f t="shared" si="0"/>
        <v>2260041690</v>
      </c>
      <c r="I7" s="149">
        <f t="shared" si="0"/>
        <v>387870039</v>
      </c>
      <c r="J7" s="149">
        <f t="shared" si="0"/>
        <v>1841000</v>
      </c>
      <c r="K7" s="149">
        <f t="shared" si="0"/>
        <v>226317457</v>
      </c>
    </row>
    <row r="8" spans="1:13" ht="24.95" customHeight="1" thickTop="1">
      <c r="A8" s="141" t="s">
        <v>212</v>
      </c>
      <c r="B8" s="142"/>
      <c r="C8" s="143">
        <f>SUBTOTAL(9, C9:C22)</f>
        <v>6583627511</v>
      </c>
      <c r="D8" s="144">
        <f t="shared" ref="D8:D22" si="1">C8/C$8</f>
        <v>1</v>
      </c>
      <c r="E8" s="143">
        <f t="shared" ref="E8:K8" si="2">SUBTOTAL(9, E9:E22)</f>
        <v>3447953074</v>
      </c>
      <c r="F8" s="143">
        <f t="shared" si="2"/>
        <v>420528713</v>
      </c>
      <c r="G8" s="143">
        <f t="shared" si="2"/>
        <v>455104034</v>
      </c>
      <c r="H8" s="143">
        <f t="shared" si="2"/>
        <v>2260041690</v>
      </c>
      <c r="I8" s="143">
        <f t="shared" si="2"/>
        <v>0</v>
      </c>
      <c r="J8" s="143">
        <f t="shared" si="2"/>
        <v>0</v>
      </c>
      <c r="K8" s="143">
        <f t="shared" si="2"/>
        <v>0</v>
      </c>
      <c r="M8" s="29"/>
    </row>
    <row r="9" spans="1:13" ht="24.95" customHeight="1">
      <c r="A9" s="122"/>
      <c r="B9" s="12" t="s">
        <v>179</v>
      </c>
      <c r="C9" s="24">
        <f>SUM(E9:K9)</f>
        <v>730464335</v>
      </c>
      <c r="D9" s="57">
        <f t="shared" si="1"/>
        <v>0.11095164994974759</v>
      </c>
      <c r="E9" s="24">
        <v>402053456</v>
      </c>
      <c r="F9" s="24">
        <v>0</v>
      </c>
      <c r="G9" s="51">
        <v>328410879</v>
      </c>
      <c r="H9" s="51">
        <v>0</v>
      </c>
      <c r="I9" s="51">
        <v>0</v>
      </c>
      <c r="J9" s="51">
        <v>0</v>
      </c>
      <c r="K9" s="51">
        <v>0</v>
      </c>
      <c r="M9" s="29"/>
    </row>
    <row r="10" spans="1:13" ht="24.95" customHeight="1">
      <c r="A10" s="123"/>
      <c r="B10" s="12" t="s">
        <v>178</v>
      </c>
      <c r="C10" s="24">
        <f t="shared" ref="C10:C23" si="3">SUM(E10:K10)</f>
        <v>364806537</v>
      </c>
      <c r="D10" s="57">
        <f t="shared" si="1"/>
        <v>5.5411175129588826E-2</v>
      </c>
      <c r="E10" s="51">
        <v>297488126</v>
      </c>
      <c r="F10" s="51">
        <v>47208266</v>
      </c>
      <c r="G10" s="51">
        <v>20110145</v>
      </c>
      <c r="H10" s="51">
        <v>0</v>
      </c>
      <c r="I10" s="51">
        <v>0</v>
      </c>
      <c r="J10" s="51">
        <v>0</v>
      </c>
      <c r="K10" s="51">
        <v>0</v>
      </c>
      <c r="M10" s="29"/>
    </row>
    <row r="11" spans="1:13" ht="24.95" customHeight="1">
      <c r="A11" s="123"/>
      <c r="B11" s="12" t="s">
        <v>169</v>
      </c>
      <c r="C11" s="24">
        <f t="shared" si="3"/>
        <v>2470332934</v>
      </c>
      <c r="D11" s="57">
        <f t="shared" si="1"/>
        <v>0.37522367872005813</v>
      </c>
      <c r="E11" s="51">
        <v>210291244</v>
      </c>
      <c r="F11" s="51">
        <v>0</v>
      </c>
      <c r="G11" s="51">
        <v>0</v>
      </c>
      <c r="H11" s="51">
        <f>'1. 예산규모'!C8</f>
        <v>2260041690</v>
      </c>
      <c r="I11" s="51">
        <v>0</v>
      </c>
      <c r="J11" s="51">
        <v>0</v>
      </c>
      <c r="K11" s="51">
        <v>0</v>
      </c>
      <c r="M11" s="29"/>
    </row>
    <row r="12" spans="1:13" ht="24.95" customHeight="1">
      <c r="A12" s="123"/>
      <c r="B12" s="12" t="s">
        <v>177</v>
      </c>
      <c r="C12" s="24">
        <f t="shared" si="3"/>
        <v>170578289</v>
      </c>
      <c r="D12" s="57">
        <f t="shared" si="1"/>
        <v>2.5909468407043966E-2</v>
      </c>
      <c r="E12" s="51">
        <v>170521437</v>
      </c>
      <c r="F12" s="51">
        <v>0</v>
      </c>
      <c r="G12" s="51">
        <v>56852</v>
      </c>
      <c r="H12" s="51">
        <v>0</v>
      </c>
      <c r="I12" s="51">
        <v>0</v>
      </c>
      <c r="J12" s="51">
        <v>0</v>
      </c>
      <c r="K12" s="51">
        <v>0</v>
      </c>
      <c r="M12" s="29"/>
    </row>
    <row r="13" spans="1:13" ht="24.95" customHeight="1">
      <c r="A13" s="123"/>
      <c r="B13" s="12" t="s">
        <v>176</v>
      </c>
      <c r="C13" s="24">
        <f t="shared" si="3"/>
        <v>220450908</v>
      </c>
      <c r="D13" s="57">
        <f t="shared" si="1"/>
        <v>3.3484717601606123E-2</v>
      </c>
      <c r="E13" s="51">
        <v>208434322</v>
      </c>
      <c r="F13" s="51">
        <v>0</v>
      </c>
      <c r="G13" s="51">
        <v>12016586</v>
      </c>
      <c r="H13" s="51">
        <v>0</v>
      </c>
      <c r="I13" s="51">
        <v>0</v>
      </c>
      <c r="J13" s="51">
        <v>0</v>
      </c>
      <c r="K13" s="51">
        <v>0</v>
      </c>
      <c r="M13" s="29"/>
    </row>
    <row r="14" spans="1:13" ht="24.95" customHeight="1">
      <c r="A14" s="123"/>
      <c r="B14" s="12" t="s">
        <v>175</v>
      </c>
      <c r="C14" s="24">
        <f t="shared" si="3"/>
        <v>1370607470</v>
      </c>
      <c r="D14" s="57">
        <f t="shared" si="1"/>
        <v>0.20818423698940644</v>
      </c>
      <c r="E14" s="51">
        <v>1136929396</v>
      </c>
      <c r="F14" s="51">
        <v>220598820</v>
      </c>
      <c r="G14" s="51">
        <v>13079254</v>
      </c>
      <c r="H14" s="51">
        <v>0</v>
      </c>
      <c r="I14" s="51">
        <v>0</v>
      </c>
      <c r="J14" s="51">
        <v>0</v>
      </c>
      <c r="K14" s="51">
        <v>0</v>
      </c>
      <c r="M14" s="29"/>
    </row>
    <row r="15" spans="1:13" ht="24.95" customHeight="1">
      <c r="A15" s="123"/>
      <c r="B15" s="12" t="s">
        <v>174</v>
      </c>
      <c r="C15" s="24">
        <f t="shared" si="3"/>
        <v>68364817</v>
      </c>
      <c r="D15" s="57">
        <f t="shared" si="1"/>
        <v>1.0384065150371172E-2</v>
      </c>
      <c r="E15" s="51">
        <v>66768425</v>
      </c>
      <c r="F15" s="51">
        <v>0</v>
      </c>
      <c r="G15" s="51">
        <v>1596392</v>
      </c>
      <c r="H15" s="51">
        <v>0</v>
      </c>
      <c r="I15" s="51">
        <v>0</v>
      </c>
      <c r="J15" s="51">
        <v>0</v>
      </c>
      <c r="K15" s="51">
        <v>0</v>
      </c>
      <c r="M15" s="29"/>
    </row>
    <row r="16" spans="1:13" ht="24.95" customHeight="1">
      <c r="A16" s="123"/>
      <c r="B16" s="12" t="s">
        <v>173</v>
      </c>
      <c r="C16" s="24">
        <f t="shared" si="3"/>
        <v>423136711</v>
      </c>
      <c r="D16" s="57">
        <f t="shared" si="1"/>
        <v>6.4271058818716337E-2</v>
      </c>
      <c r="E16" s="51">
        <v>405634146</v>
      </c>
      <c r="F16" s="51">
        <v>11087651</v>
      </c>
      <c r="G16" s="51">
        <v>6414914</v>
      </c>
      <c r="H16" s="51">
        <v>0</v>
      </c>
      <c r="I16" s="51">
        <v>0</v>
      </c>
      <c r="J16" s="51">
        <v>0</v>
      </c>
      <c r="K16" s="51">
        <v>0</v>
      </c>
      <c r="M16" s="29"/>
    </row>
    <row r="17" spans="1:13" ht="24.95" customHeight="1">
      <c r="A17" s="123"/>
      <c r="B17" s="12" t="s">
        <v>172</v>
      </c>
      <c r="C17" s="24">
        <f t="shared" si="3"/>
        <v>184371343</v>
      </c>
      <c r="D17" s="57">
        <f t="shared" si="1"/>
        <v>2.8004522232150931E-2</v>
      </c>
      <c r="E17" s="51">
        <v>110952331</v>
      </c>
      <c r="F17" s="51">
        <v>0</v>
      </c>
      <c r="G17" s="51">
        <v>73419012</v>
      </c>
      <c r="H17" s="51">
        <v>0</v>
      </c>
      <c r="I17" s="51">
        <v>0</v>
      </c>
      <c r="J17" s="51">
        <v>0</v>
      </c>
      <c r="K17" s="51">
        <v>0</v>
      </c>
      <c r="M17" s="29"/>
    </row>
    <row r="18" spans="1:13" ht="24.95" customHeight="1">
      <c r="A18" s="123"/>
      <c r="B18" s="12" t="s">
        <v>171</v>
      </c>
      <c r="C18" s="24">
        <f t="shared" si="3"/>
        <v>131511663</v>
      </c>
      <c r="D18" s="57">
        <f t="shared" si="1"/>
        <v>1.9975562526930453E-2</v>
      </c>
      <c r="E18" s="51">
        <v>124701663</v>
      </c>
      <c r="F18" s="51">
        <v>6810000</v>
      </c>
      <c r="G18" s="51">
        <v>0</v>
      </c>
      <c r="H18" s="51">
        <v>0</v>
      </c>
      <c r="I18" s="51">
        <v>0</v>
      </c>
      <c r="J18" s="51">
        <v>0</v>
      </c>
      <c r="K18" s="51">
        <v>0</v>
      </c>
      <c r="M18" s="29"/>
    </row>
    <row r="19" spans="1:13" ht="24.95" customHeight="1">
      <c r="A19" s="123"/>
      <c r="B19" s="12" t="s">
        <v>195</v>
      </c>
      <c r="C19" s="24">
        <f t="shared" si="3"/>
        <v>129493199</v>
      </c>
      <c r="D19" s="57">
        <f t="shared" si="1"/>
        <v>1.9668974100317992E-2</v>
      </c>
      <c r="E19" s="51">
        <v>100076501</v>
      </c>
      <c r="F19" s="51">
        <v>29416698</v>
      </c>
      <c r="G19" s="51">
        <v>0</v>
      </c>
      <c r="H19" s="51">
        <v>0</v>
      </c>
      <c r="I19" s="51">
        <v>0</v>
      </c>
      <c r="J19" s="51">
        <v>0</v>
      </c>
      <c r="K19" s="51">
        <v>0</v>
      </c>
      <c r="M19" s="29"/>
    </row>
    <row r="20" spans="1:13" ht="24.95" customHeight="1">
      <c r="A20" s="123"/>
      <c r="B20" s="12" t="s">
        <v>170</v>
      </c>
      <c r="C20" s="24">
        <f t="shared" si="3"/>
        <v>0</v>
      </c>
      <c r="D20" s="57">
        <f t="shared" si="1"/>
        <v>0</v>
      </c>
      <c r="E20" s="51">
        <v>0</v>
      </c>
      <c r="F20" s="51">
        <v>0</v>
      </c>
      <c r="G20" s="51">
        <v>0</v>
      </c>
      <c r="H20" s="51">
        <v>0</v>
      </c>
      <c r="I20" s="51">
        <v>0</v>
      </c>
      <c r="J20" s="51">
        <v>0</v>
      </c>
      <c r="K20" s="51">
        <v>0</v>
      </c>
      <c r="M20" s="29"/>
    </row>
    <row r="21" spans="1:13" ht="24.95" customHeight="1">
      <c r="A21" s="123"/>
      <c r="B21" s="12" t="s">
        <v>49</v>
      </c>
      <c r="C21" s="24">
        <f t="shared" si="3"/>
        <v>35943283</v>
      </c>
      <c r="D21" s="57">
        <f t="shared" si="1"/>
        <v>5.4594952311541852E-3</v>
      </c>
      <c r="E21" s="51">
        <v>35943283</v>
      </c>
      <c r="F21" s="51">
        <v>0</v>
      </c>
      <c r="G21" s="51">
        <v>0</v>
      </c>
      <c r="H21" s="51">
        <v>0</v>
      </c>
      <c r="I21" s="51">
        <v>0</v>
      </c>
      <c r="J21" s="51">
        <v>0</v>
      </c>
      <c r="K21" s="51">
        <v>0</v>
      </c>
      <c r="M21" s="29"/>
    </row>
    <row r="22" spans="1:13" ht="24.95" customHeight="1">
      <c r="A22" s="124"/>
      <c r="B22" s="12" t="s">
        <v>50</v>
      </c>
      <c r="C22" s="24">
        <f t="shared" si="3"/>
        <v>283566022</v>
      </c>
      <c r="D22" s="57">
        <f t="shared" si="1"/>
        <v>4.3071395142907865E-2</v>
      </c>
      <c r="E22" s="51">
        <v>178158744</v>
      </c>
      <c r="F22" s="51">
        <v>105407278</v>
      </c>
      <c r="G22" s="51">
        <v>0</v>
      </c>
      <c r="H22" s="51">
        <v>0</v>
      </c>
      <c r="I22" s="51">
        <v>0</v>
      </c>
      <c r="J22" s="51">
        <v>0</v>
      </c>
      <c r="K22" s="51">
        <v>0</v>
      </c>
      <c r="M22" s="29"/>
    </row>
    <row r="23" spans="1:13" ht="24.95" customHeight="1">
      <c r="A23" s="121" t="s">
        <v>199</v>
      </c>
      <c r="B23" s="94"/>
      <c r="C23" s="85">
        <f t="shared" si="3"/>
        <v>616028496</v>
      </c>
      <c r="D23" s="86"/>
      <c r="E23" s="85">
        <v>0</v>
      </c>
      <c r="F23" s="85">
        <v>0</v>
      </c>
      <c r="G23" s="85">
        <v>0</v>
      </c>
      <c r="H23" s="85">
        <v>0</v>
      </c>
      <c r="I23" s="85">
        <f>'2. 회계별'!D10</f>
        <v>387870039</v>
      </c>
      <c r="J23" s="85">
        <f>'2. 회계별'!D12</f>
        <v>1841000</v>
      </c>
      <c r="K23" s="85">
        <f>'2. 회계별'!D14</f>
        <v>226317457</v>
      </c>
      <c r="M23" s="29"/>
    </row>
    <row r="24" spans="1:13" ht="24.95" customHeight="1"/>
  </sheetData>
  <mergeCells count="12">
    <mergeCell ref="A7:B7"/>
    <mergeCell ref="A8:B8"/>
    <mergeCell ref="A23:B23"/>
    <mergeCell ref="H5:H6"/>
    <mergeCell ref="I5:I6"/>
    <mergeCell ref="J5:J6"/>
    <mergeCell ref="K5:K6"/>
    <mergeCell ref="C5:C6"/>
    <mergeCell ref="E5:E6"/>
    <mergeCell ref="F5:F6"/>
    <mergeCell ref="G5:G6"/>
    <mergeCell ref="A5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3" fitToHeight="0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3"/>
  <sheetViews>
    <sheetView topLeftCell="A4" zoomScaleNormal="100" zoomScaleSheetLayoutView="100" workbookViewId="0">
      <selection activeCell="J14" sqref="J14"/>
    </sheetView>
  </sheetViews>
  <sheetFormatPr defaultRowHeight="16.5"/>
  <cols>
    <col min="2" max="5" width="21.875" customWidth="1"/>
    <col min="6" max="6" width="13.25" customWidth="1"/>
    <col min="8" max="8" width="13.625" customWidth="1"/>
  </cols>
  <sheetData>
    <row r="2" spans="1:9" ht="39" customHeight="1">
      <c r="A2" s="105" t="s">
        <v>213</v>
      </c>
      <c r="B2" s="105"/>
      <c r="C2" s="105"/>
      <c r="D2" s="105"/>
      <c r="E2" s="105"/>
    </row>
    <row r="3" spans="1:9" s="6" customFormat="1" ht="17.25" customHeight="1">
      <c r="A3" s="7"/>
      <c r="B3" s="7"/>
      <c r="C3" s="56"/>
      <c r="D3" s="56"/>
      <c r="E3" s="56"/>
      <c r="F3" s="56"/>
    </row>
    <row r="4" spans="1:9" ht="27.75" customHeight="1">
      <c r="C4" s="29"/>
      <c r="D4" s="29"/>
      <c r="F4" s="2" t="s">
        <v>5</v>
      </c>
    </row>
    <row r="5" spans="1:9" ht="42" customHeight="1" thickBot="1">
      <c r="A5" s="116" t="s">
        <v>6</v>
      </c>
      <c r="B5" s="116"/>
      <c r="C5" s="78" t="s">
        <v>127</v>
      </c>
      <c r="D5" s="78" t="s">
        <v>128</v>
      </c>
      <c r="E5" s="80" t="s">
        <v>7</v>
      </c>
      <c r="F5" s="80" t="s">
        <v>8</v>
      </c>
    </row>
    <row r="6" spans="1:9" ht="31.5" customHeight="1" thickTop="1" thickBot="1">
      <c r="A6" s="153" t="s">
        <v>9</v>
      </c>
      <c r="B6" s="153"/>
      <c r="C6" s="154">
        <f>C9+C11+C7</f>
        <v>457884988</v>
      </c>
      <c r="D6" s="154">
        <f t="shared" ref="D6:E6" si="0">D9+D11+D7</f>
        <v>616028496</v>
      </c>
      <c r="E6" s="155">
        <f t="shared" si="0"/>
        <v>158143508</v>
      </c>
      <c r="F6" s="156">
        <f t="shared" ref="F6:F21" si="1">D6/C6</f>
        <v>1.3453782328413002</v>
      </c>
    </row>
    <row r="7" spans="1:9" ht="24.95" customHeight="1" thickTop="1">
      <c r="A7" s="108" t="s">
        <v>0</v>
      </c>
      <c r="B7" s="25" t="s">
        <v>1</v>
      </c>
      <c r="C7" s="150">
        <f>SUBTOTAL(9, C8)</f>
        <v>245911563</v>
      </c>
      <c r="D7" s="59">
        <f t="shared" ref="D7:E7" si="2">SUBTOTAL(9, D8)</f>
        <v>387870039</v>
      </c>
      <c r="E7" s="151">
        <f t="shared" si="2"/>
        <v>141958476</v>
      </c>
      <c r="F7" s="152">
        <f t="shared" si="1"/>
        <v>1.5772745057945892</v>
      </c>
      <c r="G7" s="1"/>
      <c r="I7" s="29"/>
    </row>
    <row r="8" spans="1:9" ht="24.95" customHeight="1">
      <c r="A8" s="109"/>
      <c r="B8" s="42" t="s">
        <v>4</v>
      </c>
      <c r="C8" s="51">
        <v>245911563</v>
      </c>
      <c r="D8" s="59">
        <v>387870039</v>
      </c>
      <c r="E8" s="60">
        <f>D8-C8</f>
        <v>141958476</v>
      </c>
      <c r="F8" s="58">
        <f t="shared" si="1"/>
        <v>1.5772745057945892</v>
      </c>
      <c r="G8" s="1"/>
      <c r="I8" s="29"/>
    </row>
    <row r="9" spans="1:9" ht="24.95" customHeight="1">
      <c r="A9" s="107" t="s">
        <v>10</v>
      </c>
      <c r="B9" s="18" t="s">
        <v>11</v>
      </c>
      <c r="C9" s="43">
        <f t="shared" ref="C9:F9" si="3">SUBTOTAL(9, C10)</f>
        <v>674000</v>
      </c>
      <c r="D9" s="43">
        <f t="shared" si="3"/>
        <v>1841000</v>
      </c>
      <c r="E9" s="60">
        <f t="shared" si="3"/>
        <v>1167000</v>
      </c>
      <c r="F9" s="58">
        <f t="shared" si="3"/>
        <v>2.7314540059347183</v>
      </c>
      <c r="G9" s="1"/>
      <c r="I9" s="29"/>
    </row>
    <row r="10" spans="1:9" ht="24.95" customHeight="1">
      <c r="A10" s="107"/>
      <c r="B10" s="12" t="s">
        <v>95</v>
      </c>
      <c r="C10" s="23">
        <v>674000</v>
      </c>
      <c r="D10" s="23">
        <v>1841000</v>
      </c>
      <c r="E10" s="23">
        <f t="shared" ref="E10" si="4">D10-C10</f>
        <v>1167000</v>
      </c>
      <c r="F10" s="50">
        <f t="shared" si="1"/>
        <v>2.7314540059347183</v>
      </c>
      <c r="I10" s="29"/>
    </row>
    <row r="11" spans="1:9" ht="24.95" customHeight="1">
      <c r="A11" s="107" t="s">
        <v>13</v>
      </c>
      <c r="B11" s="18" t="s">
        <v>14</v>
      </c>
      <c r="C11" s="43">
        <f>SUBTOTAL(9, C12:C21)</f>
        <v>211299425</v>
      </c>
      <c r="D11" s="43">
        <f t="shared" ref="D11:E11" si="5">SUBTOTAL(9, D12:D21)</f>
        <v>226317457</v>
      </c>
      <c r="E11" s="60">
        <f t="shared" si="5"/>
        <v>15018032</v>
      </c>
      <c r="F11" s="62">
        <f t="shared" ref="F11" si="6">D11/C11</f>
        <v>1.0710746467956551</v>
      </c>
      <c r="G11" s="1"/>
      <c r="I11" s="29"/>
    </row>
    <row r="12" spans="1:9" ht="24.95" customHeight="1">
      <c r="A12" s="107"/>
      <c r="B12" s="13" t="s">
        <v>151</v>
      </c>
      <c r="C12" s="23">
        <v>8525267</v>
      </c>
      <c r="D12" s="23">
        <v>14989478</v>
      </c>
      <c r="E12" s="23">
        <f>D12-C12</f>
        <v>6464211</v>
      </c>
      <c r="F12" s="50">
        <f t="shared" si="1"/>
        <v>1.758241472085273</v>
      </c>
      <c r="G12" s="19"/>
      <c r="I12" s="29"/>
    </row>
    <row r="13" spans="1:9" ht="24.95" customHeight="1">
      <c r="A13" s="107"/>
      <c r="B13" s="12" t="s">
        <v>3</v>
      </c>
      <c r="C13" s="23">
        <v>12899383</v>
      </c>
      <c r="D13" s="23">
        <v>6624151</v>
      </c>
      <c r="E13" s="23">
        <f t="shared" ref="E13:E21" si="7">D13-C13</f>
        <v>-6275232</v>
      </c>
      <c r="F13" s="50">
        <f t="shared" si="1"/>
        <v>0.51352463912421242</v>
      </c>
      <c r="I13" s="29"/>
    </row>
    <row r="14" spans="1:9" ht="24.95" customHeight="1">
      <c r="A14" s="107"/>
      <c r="B14" s="12" t="s">
        <v>15</v>
      </c>
      <c r="C14" s="23">
        <v>4136889</v>
      </c>
      <c r="D14" s="23">
        <v>4209673</v>
      </c>
      <c r="E14" s="23">
        <f t="shared" si="7"/>
        <v>72784</v>
      </c>
      <c r="F14" s="50">
        <f t="shared" si="1"/>
        <v>1.0175938972498415</v>
      </c>
      <c r="I14" s="29"/>
    </row>
    <row r="15" spans="1:9" ht="24.95" customHeight="1">
      <c r="A15" s="107"/>
      <c r="B15" s="12" t="s">
        <v>16</v>
      </c>
      <c r="C15" s="23">
        <v>27817744</v>
      </c>
      <c r="D15" s="23">
        <v>29093394</v>
      </c>
      <c r="E15" s="23">
        <f t="shared" si="7"/>
        <v>1275650</v>
      </c>
      <c r="F15" s="50">
        <f t="shared" si="1"/>
        <v>1.0458574210762741</v>
      </c>
      <c r="I15" s="29"/>
    </row>
    <row r="16" spans="1:9" ht="24.95" customHeight="1">
      <c r="A16" s="107"/>
      <c r="B16" s="13" t="s">
        <v>17</v>
      </c>
      <c r="C16" s="23">
        <v>15745037</v>
      </c>
      <c r="D16" s="23">
        <v>22073096</v>
      </c>
      <c r="E16" s="23">
        <f t="shared" si="7"/>
        <v>6328059</v>
      </c>
      <c r="F16" s="50">
        <f t="shared" si="1"/>
        <v>1.401908169539392</v>
      </c>
      <c r="I16" s="29"/>
    </row>
    <row r="17" spans="1:9" ht="24.95" customHeight="1">
      <c r="A17" s="107"/>
      <c r="B17" s="13" t="s">
        <v>18</v>
      </c>
      <c r="C17" s="23">
        <v>11773817</v>
      </c>
      <c r="D17" s="23">
        <v>8698222</v>
      </c>
      <c r="E17" s="23">
        <f t="shared" si="7"/>
        <v>-3075595</v>
      </c>
      <c r="F17" s="50">
        <f t="shared" si="1"/>
        <v>0.73877672805684003</v>
      </c>
      <c r="I17" s="29"/>
    </row>
    <row r="18" spans="1:9" ht="24.95" customHeight="1">
      <c r="A18" s="107"/>
      <c r="B18" s="13" t="s">
        <v>19</v>
      </c>
      <c r="C18" s="23">
        <v>5006163</v>
      </c>
      <c r="D18" s="23">
        <v>6006000</v>
      </c>
      <c r="E18" s="23">
        <f t="shared" si="7"/>
        <v>999837</v>
      </c>
      <c r="F18" s="50">
        <f t="shared" si="1"/>
        <v>1.1997212236197663</v>
      </c>
      <c r="I18" s="29"/>
    </row>
    <row r="19" spans="1:9" ht="24.95" customHeight="1">
      <c r="A19" s="107"/>
      <c r="B19" s="13" t="s">
        <v>20</v>
      </c>
      <c r="C19" s="23">
        <v>13806789</v>
      </c>
      <c r="D19" s="23">
        <v>13431129</v>
      </c>
      <c r="E19" s="23">
        <f t="shared" si="7"/>
        <v>-375660</v>
      </c>
      <c r="F19" s="50">
        <f t="shared" si="1"/>
        <v>0.97279164619666458</v>
      </c>
      <c r="I19" s="29"/>
    </row>
    <row r="20" spans="1:9" ht="24.95" customHeight="1">
      <c r="A20" s="107"/>
      <c r="B20" s="13" t="s">
        <v>21</v>
      </c>
      <c r="C20" s="23">
        <v>64430408</v>
      </c>
      <c r="D20" s="23">
        <v>72162489</v>
      </c>
      <c r="E20" s="23">
        <f t="shared" si="7"/>
        <v>7732081</v>
      </c>
      <c r="F20" s="50">
        <f t="shared" si="1"/>
        <v>1.120006705529476</v>
      </c>
      <c r="I20" s="29"/>
    </row>
    <row r="21" spans="1:9" ht="24.95" customHeight="1">
      <c r="A21" s="107"/>
      <c r="B21" s="13" t="s">
        <v>22</v>
      </c>
      <c r="C21" s="23">
        <v>47157928</v>
      </c>
      <c r="D21" s="23">
        <v>49029825</v>
      </c>
      <c r="E21" s="23">
        <f t="shared" si="7"/>
        <v>1871897</v>
      </c>
      <c r="F21" s="50">
        <f t="shared" si="1"/>
        <v>1.0396942164210439</v>
      </c>
      <c r="I21" s="29"/>
    </row>
    <row r="23" spans="1:9" s="40" customFormat="1">
      <c r="A23" s="36"/>
      <c r="B23" s="36"/>
      <c r="C23" s="38"/>
      <c r="D23" s="39"/>
    </row>
    <row r="24" spans="1:9" s="40" customFormat="1" ht="21.95" customHeight="1">
      <c r="C24" s="37"/>
      <c r="D24" s="37"/>
    </row>
    <row r="25" spans="1:9" ht="21.95" customHeight="1">
      <c r="C25" s="29"/>
      <c r="D25" s="29"/>
    </row>
    <row r="26" spans="1:9" ht="21.95" customHeight="1">
      <c r="C26" s="29"/>
      <c r="D26" s="29"/>
    </row>
    <row r="27" spans="1:9" ht="21.95" customHeight="1"/>
    <row r="28" spans="1:9" ht="21.95" customHeight="1"/>
    <row r="29" spans="1:9" ht="21.95" customHeight="1"/>
    <row r="30" spans="1:9" ht="21.95" customHeight="1"/>
    <row r="31" spans="1:9" ht="21.95" customHeight="1"/>
    <row r="32" spans="1:9" ht="21.95" customHeight="1"/>
    <row r="33" ht="21.95" customHeight="1"/>
  </sheetData>
  <mergeCells count="6">
    <mergeCell ref="A2:E2"/>
    <mergeCell ref="A5:B5"/>
    <mergeCell ref="A6:B6"/>
    <mergeCell ref="A9:A10"/>
    <mergeCell ref="A11:A21"/>
    <mergeCell ref="A7:A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26"/>
  <sheetViews>
    <sheetView zoomScaleNormal="100" zoomScaleSheetLayoutView="100" workbookViewId="0">
      <selection activeCell="I10" sqref="I10"/>
    </sheetView>
  </sheetViews>
  <sheetFormatPr defaultRowHeight="16.5"/>
  <cols>
    <col min="1" max="1" width="6.75" customWidth="1"/>
    <col min="2" max="2" width="19.75" customWidth="1"/>
    <col min="3" max="5" width="15.875" customWidth="1"/>
    <col min="6" max="6" width="15" customWidth="1"/>
    <col min="8" max="8" width="13.625" bestFit="1" customWidth="1"/>
  </cols>
  <sheetData>
    <row r="2" spans="1:8" s="6" customFormat="1" ht="38.25" customHeight="1">
      <c r="A2" s="7" t="s">
        <v>214</v>
      </c>
      <c r="B2" s="7"/>
      <c r="C2" s="7"/>
      <c r="D2" s="7"/>
      <c r="E2" s="7"/>
      <c r="F2" s="7"/>
    </row>
    <row r="3" spans="1:8" s="6" customFormat="1" ht="15" customHeight="1">
      <c r="A3" s="7"/>
      <c r="B3" s="7"/>
      <c r="C3" s="7"/>
      <c r="D3" s="7"/>
      <c r="E3" s="7"/>
      <c r="F3" s="7"/>
    </row>
    <row r="4" spans="1:8" ht="31.5" customHeight="1">
      <c r="A4" s="1"/>
      <c r="B4" s="1"/>
      <c r="C4" s="1"/>
      <c r="D4" s="1"/>
      <c r="E4" s="1"/>
      <c r="F4" s="2" t="s">
        <v>5</v>
      </c>
      <c r="G4" s="1"/>
    </row>
    <row r="5" spans="1:8" ht="35.1" customHeight="1">
      <c r="A5" s="106" t="s">
        <v>41</v>
      </c>
      <c r="B5" s="106"/>
      <c r="C5" s="106" t="s">
        <v>129</v>
      </c>
      <c r="D5" s="101"/>
      <c r="E5" s="101"/>
      <c r="F5" s="101"/>
      <c r="G5" s="1"/>
    </row>
    <row r="6" spans="1:8" ht="35.1" customHeight="1" thickBot="1">
      <c r="A6" s="87"/>
      <c r="B6" s="87"/>
      <c r="C6" s="80" t="s">
        <v>40</v>
      </c>
      <c r="D6" s="80" t="s">
        <v>39</v>
      </c>
      <c r="E6" s="80" t="s">
        <v>38</v>
      </c>
      <c r="F6" s="78" t="s">
        <v>37</v>
      </c>
      <c r="G6" s="1"/>
    </row>
    <row r="7" spans="1:8" ht="30" customHeight="1" thickTop="1" thickBot="1">
      <c r="A7" s="126" t="s">
        <v>36</v>
      </c>
      <c r="B7" s="126"/>
      <c r="C7" s="127">
        <f>SUBTOTAL(9, C8:C23)</f>
        <v>6777792749</v>
      </c>
      <c r="D7" s="127">
        <f t="shared" ref="D7:E7" si="0">SUBTOTAL(9, D8:D23)</f>
        <v>1190539798</v>
      </c>
      <c r="E7" s="127">
        <f t="shared" si="0"/>
        <v>5587252951</v>
      </c>
      <c r="F7" s="128">
        <f t="shared" ref="F7:F23" si="1">D7/C7</f>
        <v>0.17565302482517675</v>
      </c>
      <c r="G7" s="1"/>
      <c r="H7" s="66"/>
    </row>
    <row r="8" spans="1:8" ht="30" customHeight="1" thickTop="1">
      <c r="A8" s="111" t="s">
        <v>0</v>
      </c>
      <c r="B8" s="125" t="s">
        <v>1</v>
      </c>
      <c r="C8" s="59">
        <f>SUBTOTAL(9, C9)</f>
        <v>540674043</v>
      </c>
      <c r="D8" s="59">
        <f t="shared" ref="D8:E8" si="2">SUBTOTAL(9, D9)</f>
        <v>346512975</v>
      </c>
      <c r="E8" s="59">
        <f t="shared" si="2"/>
        <v>194161068</v>
      </c>
      <c r="F8" s="61">
        <f t="shared" si="1"/>
        <v>0.64089071684915344</v>
      </c>
      <c r="G8" s="1"/>
      <c r="H8" s="66"/>
    </row>
    <row r="9" spans="1:8" ht="30" customHeight="1">
      <c r="A9" s="112"/>
      <c r="B9" s="64" t="s">
        <v>2</v>
      </c>
      <c r="C9" s="43">
        <v>540674043</v>
      </c>
      <c r="D9" s="60">
        <v>346512975</v>
      </c>
      <c r="E9" s="60">
        <v>194161068</v>
      </c>
      <c r="F9" s="62">
        <f t="shared" si="1"/>
        <v>0.64089071684915344</v>
      </c>
      <c r="G9" s="1"/>
      <c r="H9" s="66"/>
    </row>
    <row r="10" spans="1:8" ht="30" customHeight="1">
      <c r="A10" s="110" t="s">
        <v>35</v>
      </c>
      <c r="B10" s="42" t="s">
        <v>32</v>
      </c>
      <c r="C10" s="59">
        <f t="shared" ref="C10:E10" si="3">SUBTOTAL(9, C11)</f>
        <v>674000</v>
      </c>
      <c r="D10" s="59">
        <f t="shared" si="3"/>
        <v>0</v>
      </c>
      <c r="E10" s="59">
        <f t="shared" si="3"/>
        <v>674000</v>
      </c>
      <c r="F10" s="62">
        <f t="shared" si="1"/>
        <v>0</v>
      </c>
      <c r="G10" s="1"/>
      <c r="H10" s="66"/>
    </row>
    <row r="11" spans="1:8" ht="30" customHeight="1">
      <c r="A11" s="110"/>
      <c r="B11" s="65" t="s">
        <v>34</v>
      </c>
      <c r="C11" s="60">
        <f>D11+E11</f>
        <v>674000</v>
      </c>
      <c r="D11" s="60"/>
      <c r="E11" s="60">
        <v>674000</v>
      </c>
      <c r="F11" s="62">
        <f t="shared" si="1"/>
        <v>0</v>
      </c>
      <c r="G11" s="11"/>
      <c r="H11" s="66"/>
    </row>
    <row r="12" spans="1:8" ht="30" customHeight="1">
      <c r="A12" s="110" t="s">
        <v>33</v>
      </c>
      <c r="B12" s="42" t="s">
        <v>32</v>
      </c>
      <c r="C12" s="60">
        <f>SUBTOTAL(9,C13:C23)</f>
        <v>6236444706</v>
      </c>
      <c r="D12" s="60">
        <f t="shared" ref="D12:E12" si="4">SUBTOTAL(9,D13:D23)</f>
        <v>844026823</v>
      </c>
      <c r="E12" s="60">
        <f t="shared" si="4"/>
        <v>5392417883</v>
      </c>
      <c r="F12" s="63">
        <f t="shared" si="1"/>
        <v>0.13533781870750383</v>
      </c>
      <c r="G12" s="1"/>
      <c r="H12" s="66"/>
    </row>
    <row r="13" spans="1:8" ht="30" customHeight="1">
      <c r="A13" s="110"/>
      <c r="B13" s="14" t="s">
        <v>151</v>
      </c>
      <c r="C13" s="60">
        <f t="shared" ref="C13:C23" si="5">D13+E13</f>
        <v>12422506</v>
      </c>
      <c r="D13" s="60">
        <v>1886486</v>
      </c>
      <c r="E13" s="60">
        <v>10536020</v>
      </c>
      <c r="F13" s="63">
        <f t="shared" si="1"/>
        <v>0.15186034122261644</v>
      </c>
      <c r="H13" s="66"/>
    </row>
    <row r="14" spans="1:8" ht="30" customHeight="1">
      <c r="A14" s="110"/>
      <c r="B14" s="14" t="s">
        <v>31</v>
      </c>
      <c r="C14" s="60">
        <f t="shared" si="5"/>
        <v>76863787</v>
      </c>
      <c r="D14" s="60">
        <v>12456</v>
      </c>
      <c r="E14" s="60">
        <v>76851331</v>
      </c>
      <c r="F14" s="63">
        <f t="shared" si="1"/>
        <v>1.6205290535580819E-4</v>
      </c>
      <c r="H14" s="66"/>
    </row>
    <row r="15" spans="1:8" ht="30" customHeight="1">
      <c r="A15" s="110"/>
      <c r="B15" s="14" t="s">
        <v>30</v>
      </c>
      <c r="C15" s="60">
        <f t="shared" si="5"/>
        <v>5675464067</v>
      </c>
      <c r="D15" s="60">
        <v>766413919</v>
      </c>
      <c r="E15" s="60">
        <v>4909050148</v>
      </c>
      <c r="F15" s="63">
        <f t="shared" si="1"/>
        <v>0.1350398680975386</v>
      </c>
      <c r="H15" s="66"/>
    </row>
    <row r="16" spans="1:8" ht="30" customHeight="1">
      <c r="A16" s="110"/>
      <c r="B16" s="14" t="s">
        <v>29</v>
      </c>
      <c r="C16" s="60">
        <f t="shared" si="5"/>
        <v>173140246</v>
      </c>
      <c r="D16" s="60">
        <v>33706519</v>
      </c>
      <c r="E16" s="60">
        <v>139433727</v>
      </c>
      <c r="F16" s="63">
        <f t="shared" si="1"/>
        <v>0.1946775505909816</v>
      </c>
      <c r="H16" s="66"/>
    </row>
    <row r="17" spans="1:8" ht="30" customHeight="1">
      <c r="A17" s="110"/>
      <c r="B17" s="14" t="s">
        <v>28</v>
      </c>
      <c r="C17" s="23">
        <f t="shared" si="5"/>
        <v>23951002</v>
      </c>
      <c r="D17" s="60">
        <v>7668559</v>
      </c>
      <c r="E17" s="60">
        <v>16282443</v>
      </c>
      <c r="F17" s="63">
        <f t="shared" si="1"/>
        <v>0.32017695961112608</v>
      </c>
      <c r="H17" s="66"/>
    </row>
    <row r="18" spans="1:8" ht="30" customHeight="1">
      <c r="A18" s="110"/>
      <c r="B18" s="14" t="s">
        <v>27</v>
      </c>
      <c r="C18" s="60">
        <f t="shared" si="5"/>
        <v>25906476</v>
      </c>
      <c r="D18" s="60">
        <v>2343076</v>
      </c>
      <c r="E18" s="60">
        <v>23563400</v>
      </c>
      <c r="F18" s="63">
        <f t="shared" si="1"/>
        <v>9.0443640424116345E-2</v>
      </c>
      <c r="H18" s="66"/>
    </row>
    <row r="19" spans="1:8" ht="30" customHeight="1">
      <c r="A19" s="110"/>
      <c r="B19" s="14" t="s">
        <v>155</v>
      </c>
      <c r="C19" s="60">
        <f t="shared" si="5"/>
        <v>113370063</v>
      </c>
      <c r="D19" s="60">
        <v>11768798</v>
      </c>
      <c r="E19" s="60">
        <v>101601265</v>
      </c>
      <c r="F19" s="63">
        <f t="shared" si="1"/>
        <v>0.1038086924235016</v>
      </c>
      <c r="H19" s="66"/>
    </row>
    <row r="20" spans="1:8" ht="30" customHeight="1">
      <c r="A20" s="110"/>
      <c r="B20" s="14" t="s">
        <v>132</v>
      </c>
      <c r="C20" s="60">
        <f t="shared" si="5"/>
        <v>5404835</v>
      </c>
      <c r="D20" s="60">
        <v>471572</v>
      </c>
      <c r="E20" s="60">
        <v>4933263</v>
      </c>
      <c r="F20" s="63">
        <f t="shared" si="1"/>
        <v>8.7250027059105409E-2</v>
      </c>
      <c r="H20" s="66"/>
    </row>
    <row r="21" spans="1:8" ht="30" customHeight="1">
      <c r="A21" s="110"/>
      <c r="B21" s="14" t="s">
        <v>25</v>
      </c>
      <c r="C21" s="60">
        <f t="shared" si="5"/>
        <v>28961480</v>
      </c>
      <c r="D21" s="60">
        <v>2193968</v>
      </c>
      <c r="E21" s="60">
        <v>26767512</v>
      </c>
      <c r="F21" s="63">
        <f t="shared" si="1"/>
        <v>7.5754692094464782E-2</v>
      </c>
      <c r="H21" s="66"/>
    </row>
    <row r="22" spans="1:8" ht="30" customHeight="1">
      <c r="A22" s="110"/>
      <c r="B22" s="14" t="s">
        <v>24</v>
      </c>
      <c r="C22" s="60">
        <f t="shared" si="5"/>
        <v>76178256</v>
      </c>
      <c r="D22" s="60">
        <v>12455687</v>
      </c>
      <c r="E22" s="60">
        <v>63722569</v>
      </c>
      <c r="F22" s="63">
        <f t="shared" si="1"/>
        <v>0.16350711678146057</v>
      </c>
      <c r="H22" s="66"/>
    </row>
    <row r="23" spans="1:8" ht="30" customHeight="1">
      <c r="A23" s="110"/>
      <c r="B23" s="14" t="s">
        <v>23</v>
      </c>
      <c r="C23" s="60">
        <f t="shared" si="5"/>
        <v>24781988</v>
      </c>
      <c r="D23" s="60">
        <v>5105783</v>
      </c>
      <c r="E23" s="60">
        <v>19676205</v>
      </c>
      <c r="F23" s="63">
        <f t="shared" si="1"/>
        <v>0.20602798290435778</v>
      </c>
      <c r="H23" s="66"/>
    </row>
    <row r="26" spans="1:8">
      <c r="B26" s="5"/>
    </row>
  </sheetData>
  <mergeCells count="6">
    <mergeCell ref="A5:B6"/>
    <mergeCell ref="C5:F5"/>
    <mergeCell ref="A12:A23"/>
    <mergeCell ref="A7:B7"/>
    <mergeCell ref="A10:A11"/>
    <mergeCell ref="A8:A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7"/>
  <sheetViews>
    <sheetView topLeftCell="A4" zoomScaleNormal="100" zoomScaleSheetLayoutView="100" workbookViewId="0">
      <selection activeCell="C9" sqref="C9"/>
    </sheetView>
  </sheetViews>
  <sheetFormatPr defaultRowHeight="16.5"/>
  <cols>
    <col min="1" max="1" width="6.5" customWidth="1"/>
    <col min="2" max="2" width="21.375" customWidth="1"/>
    <col min="3" max="3" width="15.125" customWidth="1"/>
    <col min="4" max="5" width="15.125" bestFit="1" customWidth="1"/>
    <col min="6" max="8" width="15.75" customWidth="1"/>
    <col min="9" max="9" width="12.625" customWidth="1"/>
    <col min="10" max="12" width="15.125" bestFit="1" customWidth="1"/>
    <col min="13" max="13" width="12.625" customWidth="1"/>
    <col min="14" max="14" width="13.375" customWidth="1"/>
    <col min="15" max="15" width="14.625" customWidth="1"/>
    <col min="16" max="16" width="15.875" customWidth="1"/>
    <col min="17" max="17" width="11.875" customWidth="1"/>
  </cols>
  <sheetData>
    <row r="2" spans="1:17" s="6" customFormat="1" ht="38.25" customHeight="1">
      <c r="A2" s="7" t="s">
        <v>215</v>
      </c>
      <c r="B2" s="7"/>
      <c r="C2" s="7"/>
      <c r="D2" s="7"/>
      <c r="E2" s="7"/>
      <c r="F2" s="7"/>
      <c r="G2" s="7"/>
      <c r="H2" s="7"/>
      <c r="I2" s="7"/>
    </row>
    <row r="3" spans="1:17" s="6" customFormat="1" ht="22.5" customHeight="1">
      <c r="A3" s="7"/>
      <c r="B3" s="7"/>
      <c r="C3" s="7"/>
      <c r="D3" s="7"/>
      <c r="E3" s="7"/>
      <c r="F3" s="7"/>
      <c r="G3" s="7"/>
      <c r="H3" s="7"/>
      <c r="I3" s="7"/>
    </row>
    <row r="4" spans="1:17">
      <c r="O4" s="2" t="s">
        <v>61</v>
      </c>
    </row>
    <row r="5" spans="1:17" ht="30" customHeight="1">
      <c r="A5" s="106" t="s">
        <v>60</v>
      </c>
      <c r="B5" s="106"/>
      <c r="C5" s="116" t="s">
        <v>130</v>
      </c>
      <c r="D5" s="92" t="s">
        <v>131</v>
      </c>
      <c r="E5" s="115"/>
      <c r="F5" s="115"/>
      <c r="G5" s="115"/>
      <c r="H5" s="115"/>
      <c r="I5" s="115"/>
      <c r="J5" s="115"/>
      <c r="K5" s="93"/>
      <c r="L5" s="93"/>
      <c r="M5" s="93"/>
      <c r="N5" s="93"/>
      <c r="O5" s="94"/>
    </row>
    <row r="6" spans="1:17" ht="30" customHeight="1">
      <c r="A6" s="106"/>
      <c r="B6" s="106"/>
      <c r="C6" s="90"/>
      <c r="D6" s="106" t="s">
        <v>59</v>
      </c>
      <c r="E6" s="106"/>
      <c r="F6" s="106"/>
      <c r="G6" s="106"/>
      <c r="H6" s="106"/>
      <c r="I6" s="106"/>
      <c r="J6" s="106"/>
      <c r="K6" s="106" t="s">
        <v>58</v>
      </c>
      <c r="L6" s="106"/>
      <c r="M6" s="106"/>
      <c r="N6" s="106"/>
      <c r="O6" s="106"/>
    </row>
    <row r="7" spans="1:17" ht="30" customHeight="1">
      <c r="A7" s="106"/>
      <c r="B7" s="106"/>
      <c r="C7" s="90"/>
      <c r="D7" s="114" t="s">
        <v>57</v>
      </c>
      <c r="E7" s="114" t="s">
        <v>56</v>
      </c>
      <c r="F7" s="92" t="s">
        <v>55</v>
      </c>
      <c r="G7" s="93"/>
      <c r="H7" s="94"/>
      <c r="I7" s="114" t="s">
        <v>54</v>
      </c>
      <c r="J7" s="114" t="s">
        <v>53</v>
      </c>
      <c r="K7" s="114" t="s">
        <v>11</v>
      </c>
      <c r="L7" s="114" t="s">
        <v>52</v>
      </c>
      <c r="M7" s="114" t="s">
        <v>51</v>
      </c>
      <c r="N7" s="114" t="s">
        <v>50</v>
      </c>
      <c r="O7" s="114" t="s">
        <v>49</v>
      </c>
    </row>
    <row r="8" spans="1:17" ht="40.15" customHeight="1">
      <c r="A8" s="106"/>
      <c r="B8" s="106"/>
      <c r="C8" s="88"/>
      <c r="D8" s="88"/>
      <c r="E8" s="88"/>
      <c r="F8" s="20" t="s">
        <v>48</v>
      </c>
      <c r="G8" s="20" t="s">
        <v>47</v>
      </c>
      <c r="H8" s="21" t="s">
        <v>46</v>
      </c>
      <c r="I8" s="88"/>
      <c r="J8" s="88"/>
      <c r="K8" s="88"/>
      <c r="L8" s="88"/>
      <c r="M8" s="88"/>
      <c r="N8" s="88"/>
      <c r="O8" s="88"/>
    </row>
    <row r="9" spans="1:17" ht="30" customHeight="1" thickBot="1">
      <c r="A9" s="113" t="s">
        <v>45</v>
      </c>
      <c r="B9" s="113"/>
      <c r="C9" s="67">
        <f>SUBTOTAL(9, C10:C24)</f>
        <v>457884988</v>
      </c>
      <c r="D9" s="67">
        <f t="shared" ref="D9:O9" si="0">SUBTOTAL(9, D10:D24)</f>
        <v>616028496</v>
      </c>
      <c r="E9" s="67">
        <f t="shared" si="0"/>
        <v>288511938</v>
      </c>
      <c r="F9" s="67">
        <f t="shared" si="0"/>
        <v>19970077</v>
      </c>
      <c r="G9" s="67">
        <f t="shared" si="0"/>
        <v>29240554</v>
      </c>
      <c r="H9" s="67">
        <f t="shared" si="0"/>
        <v>379669</v>
      </c>
      <c r="I9" s="67">
        <f t="shared" si="0"/>
        <v>70125000</v>
      </c>
      <c r="J9" s="67">
        <f t="shared" si="0"/>
        <v>207801258</v>
      </c>
      <c r="K9" s="67">
        <f t="shared" si="0"/>
        <v>616028496</v>
      </c>
      <c r="L9" s="67">
        <f t="shared" si="0"/>
        <v>278074147</v>
      </c>
      <c r="M9" s="67">
        <f t="shared" si="0"/>
        <v>50743000</v>
      </c>
      <c r="N9" s="67">
        <f t="shared" si="0"/>
        <v>69456360</v>
      </c>
      <c r="O9" s="67">
        <f t="shared" si="0"/>
        <v>217754989</v>
      </c>
      <c r="Q9" s="29"/>
    </row>
    <row r="10" spans="1:17" ht="30" customHeight="1" thickTop="1">
      <c r="A10" s="112" t="s">
        <v>0</v>
      </c>
      <c r="B10" s="26" t="s">
        <v>1</v>
      </c>
      <c r="C10" s="55">
        <f t="shared" ref="C10:O12" si="1">SUBTOTAL(9,C11:C11)</f>
        <v>245911563</v>
      </c>
      <c r="D10" s="55">
        <f t="shared" si="1"/>
        <v>387870039</v>
      </c>
      <c r="E10" s="55">
        <f t="shared" si="1"/>
        <v>172933797</v>
      </c>
      <c r="F10" s="55">
        <f t="shared" si="1"/>
        <v>0</v>
      </c>
      <c r="G10" s="55">
        <f t="shared" si="1"/>
        <v>0</v>
      </c>
      <c r="H10" s="55">
        <f t="shared" si="1"/>
        <v>0</v>
      </c>
      <c r="I10" s="55">
        <f t="shared" si="1"/>
        <v>69000000</v>
      </c>
      <c r="J10" s="55">
        <f t="shared" si="1"/>
        <v>145936242</v>
      </c>
      <c r="K10" s="55">
        <f t="shared" si="1"/>
        <v>387870039</v>
      </c>
      <c r="L10" s="55">
        <f t="shared" si="1"/>
        <v>115343245</v>
      </c>
      <c r="M10" s="55">
        <f t="shared" si="1"/>
        <v>50000000</v>
      </c>
      <c r="N10" s="54">
        <f t="shared" si="1"/>
        <v>8449607</v>
      </c>
      <c r="O10" s="54">
        <f t="shared" si="1"/>
        <v>214077187</v>
      </c>
      <c r="Q10" s="29"/>
    </row>
    <row r="11" spans="1:17" ht="30" customHeight="1">
      <c r="A11" s="112"/>
      <c r="B11" s="3" t="s">
        <v>2</v>
      </c>
      <c r="C11" s="55">
        <v>245911563</v>
      </c>
      <c r="D11" s="55">
        <f>SUM(E11:J11)</f>
        <v>387870039</v>
      </c>
      <c r="E11" s="55">
        <v>172933797</v>
      </c>
      <c r="F11" s="55">
        <v>0</v>
      </c>
      <c r="G11" s="55">
        <v>0</v>
      </c>
      <c r="H11" s="55">
        <v>0</v>
      </c>
      <c r="I11" s="55">
        <v>69000000</v>
      </c>
      <c r="J11" s="55">
        <v>145936242</v>
      </c>
      <c r="K11" s="55">
        <f>SUM(L11:O11)</f>
        <v>387870039</v>
      </c>
      <c r="L11" s="55">
        <v>115343245</v>
      </c>
      <c r="M11" s="55">
        <v>50000000</v>
      </c>
      <c r="N11" s="54">
        <v>8449607</v>
      </c>
      <c r="O11" s="54">
        <v>214077187</v>
      </c>
      <c r="Q11" s="29"/>
    </row>
    <row r="12" spans="1:17" ht="30" customHeight="1">
      <c r="A12" s="90" t="s">
        <v>44</v>
      </c>
      <c r="B12" s="16" t="s">
        <v>43</v>
      </c>
      <c r="C12" s="68">
        <f t="shared" si="1"/>
        <v>674000</v>
      </c>
      <c r="D12" s="68">
        <f t="shared" si="1"/>
        <v>1841000</v>
      </c>
      <c r="E12" s="68">
        <f t="shared" si="1"/>
        <v>0</v>
      </c>
      <c r="F12" s="68">
        <f t="shared" si="1"/>
        <v>0</v>
      </c>
      <c r="G12" s="68">
        <f t="shared" si="1"/>
        <v>375000</v>
      </c>
      <c r="H12" s="68">
        <f t="shared" si="1"/>
        <v>0</v>
      </c>
      <c r="I12" s="68">
        <f t="shared" si="1"/>
        <v>1125000</v>
      </c>
      <c r="J12" s="68">
        <f t="shared" si="1"/>
        <v>341000</v>
      </c>
      <c r="K12" s="68">
        <f t="shared" si="1"/>
        <v>1841000</v>
      </c>
      <c r="L12" s="68">
        <f t="shared" si="1"/>
        <v>1741000</v>
      </c>
      <c r="M12" s="68">
        <f t="shared" si="1"/>
        <v>0</v>
      </c>
      <c r="N12" s="68">
        <f t="shared" si="1"/>
        <v>97300</v>
      </c>
      <c r="O12" s="68">
        <f t="shared" si="1"/>
        <v>2700</v>
      </c>
      <c r="Q12" s="29"/>
    </row>
    <row r="13" spans="1:17" ht="30" customHeight="1">
      <c r="A13" s="90"/>
      <c r="B13" s="9" t="s">
        <v>34</v>
      </c>
      <c r="C13" s="69">
        <v>674000</v>
      </c>
      <c r="D13" s="55">
        <f>SUM(E13:J13)</f>
        <v>1841000</v>
      </c>
      <c r="E13" s="55"/>
      <c r="F13" s="55"/>
      <c r="G13" s="55">
        <v>375000</v>
      </c>
      <c r="H13" s="55"/>
      <c r="I13" s="55">
        <v>1125000</v>
      </c>
      <c r="J13" s="55">
        <v>341000</v>
      </c>
      <c r="K13" s="55">
        <f>SUM(L13:O13)</f>
        <v>1841000</v>
      </c>
      <c r="L13" s="55">
        <v>1741000</v>
      </c>
      <c r="M13" s="55"/>
      <c r="N13" s="55">
        <v>97300</v>
      </c>
      <c r="O13" s="55">
        <v>2700</v>
      </c>
      <c r="Q13" s="29"/>
    </row>
    <row r="14" spans="1:17" ht="30" customHeight="1">
      <c r="A14" s="87" t="s">
        <v>42</v>
      </c>
      <c r="B14" s="3" t="s">
        <v>32</v>
      </c>
      <c r="C14" s="70">
        <f>SUBTOTAL(9, C15:C24)</f>
        <v>211299425</v>
      </c>
      <c r="D14" s="68">
        <f t="shared" ref="D14:O14" si="2">SUBTOTAL(9, D15:D24)</f>
        <v>226317457</v>
      </c>
      <c r="E14" s="70">
        <f t="shared" si="2"/>
        <v>115578141</v>
      </c>
      <c r="F14" s="70">
        <f t="shared" si="2"/>
        <v>19970077</v>
      </c>
      <c r="G14" s="70">
        <f t="shared" si="2"/>
        <v>28865554</v>
      </c>
      <c r="H14" s="70">
        <f t="shared" si="2"/>
        <v>379669</v>
      </c>
      <c r="I14" s="70">
        <f t="shared" si="2"/>
        <v>0</v>
      </c>
      <c r="J14" s="70">
        <f t="shared" si="2"/>
        <v>61524016</v>
      </c>
      <c r="K14" s="70">
        <f t="shared" si="2"/>
        <v>226317457</v>
      </c>
      <c r="L14" s="70">
        <f t="shared" si="2"/>
        <v>160989902</v>
      </c>
      <c r="M14" s="70">
        <f t="shared" si="2"/>
        <v>743000</v>
      </c>
      <c r="N14" s="70">
        <f t="shared" si="2"/>
        <v>60909453</v>
      </c>
      <c r="O14" s="70">
        <f t="shared" si="2"/>
        <v>3675102</v>
      </c>
      <c r="Q14" s="29"/>
    </row>
    <row r="15" spans="1:17" ht="30" customHeight="1">
      <c r="A15" s="90"/>
      <c r="B15" s="10" t="s">
        <v>151</v>
      </c>
      <c r="C15" s="54">
        <v>8525267</v>
      </c>
      <c r="D15" s="55">
        <f t="shared" ref="D15:D24" si="3">SUM(E15:J15)</f>
        <v>14989478</v>
      </c>
      <c r="E15" s="71">
        <v>7132478</v>
      </c>
      <c r="F15" s="55">
        <v>166000</v>
      </c>
      <c r="G15" s="55">
        <v>7595000</v>
      </c>
      <c r="H15" s="55">
        <v>0</v>
      </c>
      <c r="I15" s="55">
        <v>0</v>
      </c>
      <c r="J15" s="55">
        <v>96000</v>
      </c>
      <c r="K15" s="55">
        <f t="shared" ref="K15:K24" si="4">SUM(L15:O15)</f>
        <v>14989478</v>
      </c>
      <c r="L15" s="55">
        <v>14686335</v>
      </c>
      <c r="M15" s="55">
        <v>0</v>
      </c>
      <c r="N15" s="55">
        <v>0</v>
      </c>
      <c r="O15" s="55">
        <v>303143</v>
      </c>
      <c r="Q15" s="29"/>
    </row>
    <row r="16" spans="1:17" ht="30" customHeight="1">
      <c r="A16" s="90"/>
      <c r="B16" s="3" t="s">
        <v>31</v>
      </c>
      <c r="C16" s="70">
        <v>12899383</v>
      </c>
      <c r="D16" s="55">
        <f t="shared" si="3"/>
        <v>6624151</v>
      </c>
      <c r="E16" s="71">
        <v>0</v>
      </c>
      <c r="F16" s="55">
        <v>0</v>
      </c>
      <c r="G16" s="55">
        <v>620000</v>
      </c>
      <c r="H16" s="55">
        <v>0</v>
      </c>
      <c r="I16" s="55">
        <v>0</v>
      </c>
      <c r="J16" s="55">
        <v>6004151</v>
      </c>
      <c r="K16" s="55">
        <f t="shared" si="4"/>
        <v>6624151</v>
      </c>
      <c r="L16" s="55">
        <v>1503760</v>
      </c>
      <c r="M16" s="55">
        <v>0</v>
      </c>
      <c r="N16" s="55">
        <v>5089973</v>
      </c>
      <c r="O16" s="55">
        <v>30418</v>
      </c>
      <c r="Q16" s="29"/>
    </row>
    <row r="17" spans="1:17" ht="30" customHeight="1">
      <c r="A17" s="90"/>
      <c r="B17" s="3" t="s">
        <v>30</v>
      </c>
      <c r="C17" s="73">
        <v>4136889</v>
      </c>
      <c r="D17" s="55">
        <f t="shared" si="3"/>
        <v>4209673</v>
      </c>
      <c r="E17" s="71">
        <v>1189528</v>
      </c>
      <c r="F17" s="55"/>
      <c r="G17" s="55">
        <v>2345000</v>
      </c>
      <c r="H17" s="55"/>
      <c r="I17" s="55"/>
      <c r="J17" s="55">
        <v>675145</v>
      </c>
      <c r="K17" s="55">
        <f t="shared" si="4"/>
        <v>4209673</v>
      </c>
      <c r="L17" s="55">
        <v>3965916</v>
      </c>
      <c r="M17" s="55"/>
      <c r="N17" s="55">
        <v>192639</v>
      </c>
      <c r="O17" s="55">
        <v>51118</v>
      </c>
      <c r="Q17" s="29"/>
    </row>
    <row r="18" spans="1:17" ht="30" customHeight="1">
      <c r="A18" s="90"/>
      <c r="B18" s="3" t="s">
        <v>29</v>
      </c>
      <c r="C18" s="70">
        <v>27817744</v>
      </c>
      <c r="D18" s="55">
        <f t="shared" si="3"/>
        <v>29093394</v>
      </c>
      <c r="E18" s="71">
        <v>12175294</v>
      </c>
      <c r="F18" s="55">
        <v>0</v>
      </c>
      <c r="G18" s="55">
        <v>0</v>
      </c>
      <c r="H18" s="55">
        <v>0</v>
      </c>
      <c r="I18" s="55">
        <v>0</v>
      </c>
      <c r="J18" s="55">
        <v>16918100</v>
      </c>
      <c r="K18" s="55">
        <f t="shared" si="4"/>
        <v>29093394</v>
      </c>
      <c r="L18" s="55">
        <v>9307835</v>
      </c>
      <c r="M18" s="55">
        <v>0</v>
      </c>
      <c r="N18" s="55">
        <v>19494625</v>
      </c>
      <c r="O18" s="55">
        <v>290934</v>
      </c>
      <c r="Q18" s="29"/>
    </row>
    <row r="19" spans="1:17" ht="30" customHeight="1">
      <c r="A19" s="90"/>
      <c r="B19" s="10" t="s">
        <v>28</v>
      </c>
      <c r="C19" s="54">
        <v>15745037</v>
      </c>
      <c r="D19" s="55">
        <f t="shared" si="3"/>
        <v>22073096</v>
      </c>
      <c r="E19" s="71">
        <v>1369522</v>
      </c>
      <c r="F19" s="55">
        <v>5503640</v>
      </c>
      <c r="G19" s="55">
        <v>4987630</v>
      </c>
      <c r="H19" s="55">
        <v>20501</v>
      </c>
      <c r="I19" s="55">
        <v>0</v>
      </c>
      <c r="J19" s="55">
        <f>609665+9582138</f>
        <v>10191803</v>
      </c>
      <c r="K19" s="55">
        <f t="shared" si="4"/>
        <v>22073096</v>
      </c>
      <c r="L19" s="55">
        <v>12460145</v>
      </c>
      <c r="M19" s="55">
        <v>0</v>
      </c>
      <c r="N19" s="55">
        <v>7384970</v>
      </c>
      <c r="O19" s="55">
        <f>2197168+30813</f>
        <v>2227981</v>
      </c>
      <c r="Q19" s="29"/>
    </row>
    <row r="20" spans="1:17" s="19" customFormat="1" ht="30" customHeight="1">
      <c r="A20" s="90"/>
      <c r="B20" s="10" t="s">
        <v>27</v>
      </c>
      <c r="C20" s="74">
        <v>11773817</v>
      </c>
      <c r="D20" s="55">
        <f t="shared" si="3"/>
        <v>8698222</v>
      </c>
      <c r="E20" s="71">
        <v>780730</v>
      </c>
      <c r="F20" s="55">
        <v>4121000</v>
      </c>
      <c r="G20" s="55">
        <v>2451500</v>
      </c>
      <c r="H20" s="55"/>
      <c r="I20" s="55"/>
      <c r="J20" s="55">
        <v>1344992</v>
      </c>
      <c r="K20" s="55">
        <f t="shared" si="4"/>
        <v>8698222</v>
      </c>
      <c r="L20" s="55">
        <v>5524960</v>
      </c>
      <c r="M20" s="55"/>
      <c r="N20" s="55">
        <v>3155542</v>
      </c>
      <c r="O20" s="55">
        <v>17720</v>
      </c>
      <c r="P20"/>
      <c r="Q20" s="29"/>
    </row>
    <row r="21" spans="1:17" ht="30" customHeight="1">
      <c r="A21" s="90"/>
      <c r="B21" s="10" t="s">
        <v>26</v>
      </c>
      <c r="C21" s="55">
        <v>5006163</v>
      </c>
      <c r="D21" s="55">
        <f t="shared" si="3"/>
        <v>6006000</v>
      </c>
      <c r="E21" s="71">
        <v>3000000</v>
      </c>
      <c r="F21" s="55"/>
      <c r="G21" s="55">
        <v>1106000</v>
      </c>
      <c r="H21" s="55"/>
      <c r="I21" s="55"/>
      <c r="J21" s="55">
        <v>1900000</v>
      </c>
      <c r="K21" s="55">
        <f t="shared" si="4"/>
        <v>6006000</v>
      </c>
      <c r="L21" s="55">
        <v>5232212</v>
      </c>
      <c r="M21" s="55"/>
      <c r="N21" s="55">
        <v>700000</v>
      </c>
      <c r="O21" s="55">
        <v>73788</v>
      </c>
      <c r="Q21" s="29"/>
    </row>
    <row r="22" spans="1:17" ht="30" customHeight="1">
      <c r="A22" s="90"/>
      <c r="B22" s="10" t="s">
        <v>25</v>
      </c>
      <c r="C22" s="55">
        <v>13806789</v>
      </c>
      <c r="D22" s="55">
        <f t="shared" si="3"/>
        <v>13431129</v>
      </c>
      <c r="E22" s="71">
        <v>0</v>
      </c>
      <c r="F22" s="55">
        <f>3495110+293000+1658755+1343072</f>
        <v>6789937</v>
      </c>
      <c r="G22" s="55">
        <f>4623984+823040+835000</f>
        <v>6282024</v>
      </c>
      <c r="H22" s="55">
        <f>303000+56168</f>
        <v>359168</v>
      </c>
      <c r="I22" s="55">
        <v>0</v>
      </c>
      <c r="J22" s="55">
        <v>0</v>
      </c>
      <c r="K22" s="55">
        <f t="shared" si="4"/>
        <v>13431129</v>
      </c>
      <c r="L22" s="55">
        <v>13431129</v>
      </c>
      <c r="M22" s="55">
        <v>0</v>
      </c>
      <c r="N22" s="55">
        <v>0</v>
      </c>
      <c r="O22" s="55">
        <v>0</v>
      </c>
      <c r="Q22" s="29"/>
    </row>
    <row r="23" spans="1:17" ht="30" customHeight="1">
      <c r="A23" s="90"/>
      <c r="B23" s="10" t="s">
        <v>24</v>
      </c>
      <c r="C23" s="55">
        <v>64430408</v>
      </c>
      <c r="D23" s="55">
        <f t="shared" si="3"/>
        <v>72162489</v>
      </c>
      <c r="E23" s="71">
        <v>54660498</v>
      </c>
      <c r="F23" s="55">
        <v>3209500</v>
      </c>
      <c r="G23" s="55">
        <v>3217200</v>
      </c>
      <c r="H23" s="55"/>
      <c r="I23" s="55"/>
      <c r="J23" s="55">
        <v>11075291</v>
      </c>
      <c r="K23" s="55">
        <f t="shared" si="4"/>
        <v>72162489</v>
      </c>
      <c r="L23" s="55">
        <v>56387385</v>
      </c>
      <c r="M23" s="55">
        <v>743000</v>
      </c>
      <c r="N23" s="55">
        <v>14452104</v>
      </c>
      <c r="O23" s="55">
        <v>580000</v>
      </c>
      <c r="Q23" s="29"/>
    </row>
    <row r="24" spans="1:17" ht="30" customHeight="1">
      <c r="A24" s="90"/>
      <c r="B24" s="10" t="s">
        <v>23</v>
      </c>
      <c r="C24" s="55">
        <v>47157928</v>
      </c>
      <c r="D24" s="55">
        <f t="shared" si="3"/>
        <v>49029825</v>
      </c>
      <c r="E24" s="71">
        <v>35270091</v>
      </c>
      <c r="F24" s="55">
        <v>180000</v>
      </c>
      <c r="G24" s="55">
        <v>261200</v>
      </c>
      <c r="H24" s="55"/>
      <c r="I24" s="55"/>
      <c r="J24" s="55">
        <v>13318534</v>
      </c>
      <c r="K24" s="55">
        <f t="shared" si="4"/>
        <v>49029825</v>
      </c>
      <c r="L24" s="55">
        <v>38490225</v>
      </c>
      <c r="M24" s="55"/>
      <c r="N24" s="55">
        <v>10439600</v>
      </c>
      <c r="O24" s="55">
        <v>100000</v>
      </c>
      <c r="Q24" s="29"/>
    </row>
    <row r="26" spans="1:17" s="40" customFormat="1">
      <c r="A26" s="36"/>
      <c r="B26" s="36"/>
      <c r="C26" s="38"/>
      <c r="D26" s="39"/>
    </row>
    <row r="27" spans="1:17" s="40" customFormat="1">
      <c r="C27" s="37"/>
    </row>
  </sheetData>
  <mergeCells count="19">
    <mergeCell ref="O7:O8"/>
    <mergeCell ref="F7:H7"/>
    <mergeCell ref="K6:O6"/>
    <mergeCell ref="D5:O5"/>
    <mergeCell ref="C5:C8"/>
    <mergeCell ref="K7:K8"/>
    <mergeCell ref="L7:L8"/>
    <mergeCell ref="M7:M8"/>
    <mergeCell ref="N7:N8"/>
    <mergeCell ref="A14:A24"/>
    <mergeCell ref="A5:B8"/>
    <mergeCell ref="A9:B9"/>
    <mergeCell ref="A12:A13"/>
    <mergeCell ref="D6:J6"/>
    <mergeCell ref="D7:D8"/>
    <mergeCell ref="E7:E8"/>
    <mergeCell ref="I7:I8"/>
    <mergeCell ref="J7:J8"/>
    <mergeCell ref="A10:A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5"/>
  <sheetViews>
    <sheetView zoomScaleNormal="100" zoomScaleSheetLayoutView="100" workbookViewId="0">
      <selection activeCell="H3" sqref="H3"/>
    </sheetView>
  </sheetViews>
  <sheetFormatPr defaultColWidth="8.75" defaultRowHeight="16.5"/>
  <cols>
    <col min="1" max="1" width="9.375" customWidth="1"/>
    <col min="2" max="2" width="20.875" customWidth="1"/>
    <col min="3" max="12" width="14.75" customWidth="1"/>
    <col min="13" max="13" width="14" customWidth="1"/>
    <col min="14" max="14" width="14.375" customWidth="1"/>
  </cols>
  <sheetData>
    <row r="2" spans="1:12" ht="25.5">
      <c r="A2" s="17" t="s">
        <v>216</v>
      </c>
      <c r="B2" s="17"/>
    </row>
    <row r="3" spans="1:12" ht="15.75" customHeight="1">
      <c r="A3" s="79"/>
      <c r="B3" s="79"/>
    </row>
    <row r="4" spans="1:12" ht="23.25" customHeight="1">
      <c r="A4" s="8"/>
      <c r="B4" s="8"/>
      <c r="L4" s="2" t="s">
        <v>5</v>
      </c>
    </row>
    <row r="5" spans="1:12" ht="30" customHeight="1">
      <c r="A5" s="102" t="s">
        <v>67</v>
      </c>
      <c r="B5" s="104" t="s">
        <v>66</v>
      </c>
      <c r="C5" s="118" t="s">
        <v>114</v>
      </c>
      <c r="D5" s="93"/>
      <c r="E5" s="93"/>
      <c r="F5" s="93"/>
      <c r="G5" s="93"/>
      <c r="H5" s="93"/>
      <c r="I5" s="93"/>
      <c r="J5" s="93"/>
      <c r="K5" s="93"/>
      <c r="L5" s="94"/>
    </row>
    <row r="6" spans="1:12" ht="30" customHeight="1" thickBot="1">
      <c r="A6" s="104"/>
      <c r="B6" s="90"/>
      <c r="C6" s="81" t="s">
        <v>115</v>
      </c>
      <c r="D6" s="81" t="s">
        <v>116</v>
      </c>
      <c r="E6" s="81" t="s">
        <v>117</v>
      </c>
      <c r="F6" s="81" t="s">
        <v>118</v>
      </c>
      <c r="G6" s="81" t="s">
        <v>119</v>
      </c>
      <c r="H6" s="81" t="s">
        <v>120</v>
      </c>
      <c r="I6" s="81" t="s">
        <v>121</v>
      </c>
      <c r="J6" s="81" t="s">
        <v>122</v>
      </c>
      <c r="K6" s="81" t="s">
        <v>123</v>
      </c>
      <c r="L6" s="81" t="s">
        <v>124</v>
      </c>
    </row>
    <row r="7" spans="1:12" ht="30" customHeight="1" thickTop="1" thickBot="1">
      <c r="A7" s="160" t="s">
        <v>65</v>
      </c>
      <c r="B7" s="160"/>
      <c r="C7" s="161">
        <f>SUBTOTAL(9, C8:C22)</f>
        <v>616028496</v>
      </c>
      <c r="D7" s="161">
        <f t="shared" ref="D7:L7" si="0">SUBTOTAL(9, D8:D22)</f>
        <v>68099431</v>
      </c>
      <c r="E7" s="161">
        <f t="shared" si="0"/>
        <v>139276861</v>
      </c>
      <c r="F7" s="161">
        <f t="shared" si="0"/>
        <v>5405097</v>
      </c>
      <c r="G7" s="161">
        <f t="shared" si="0"/>
        <v>98165882</v>
      </c>
      <c r="H7" s="161">
        <f t="shared" si="0"/>
        <v>395990</v>
      </c>
      <c r="I7" s="161">
        <f t="shared" si="0"/>
        <v>50700000</v>
      </c>
      <c r="J7" s="161">
        <f t="shared" si="0"/>
        <v>5131857</v>
      </c>
      <c r="K7" s="161">
        <f t="shared" si="0"/>
        <v>217754989</v>
      </c>
      <c r="L7" s="161">
        <f t="shared" si="0"/>
        <v>31098389</v>
      </c>
    </row>
    <row r="8" spans="1:12" ht="30" customHeight="1" thickTop="1">
      <c r="A8" s="157" t="s">
        <v>0</v>
      </c>
      <c r="B8" s="158" t="s">
        <v>1</v>
      </c>
      <c r="C8" s="159">
        <f t="shared" ref="C8:L8" si="1">SUBTOTAL(9, C9)</f>
        <v>387870039</v>
      </c>
      <c r="D8" s="159">
        <f t="shared" si="1"/>
        <v>4021102</v>
      </c>
      <c r="E8" s="159">
        <f t="shared" si="1"/>
        <v>69633760</v>
      </c>
      <c r="F8" s="159">
        <f t="shared" si="1"/>
        <v>3938060</v>
      </c>
      <c r="G8" s="159">
        <f t="shared" si="1"/>
        <v>39323033</v>
      </c>
      <c r="H8" s="159">
        <f t="shared" si="1"/>
        <v>395990</v>
      </c>
      <c r="I8" s="159">
        <f t="shared" si="1"/>
        <v>50000000</v>
      </c>
      <c r="J8" s="159">
        <f t="shared" si="1"/>
        <v>0</v>
      </c>
      <c r="K8" s="159">
        <f t="shared" si="1"/>
        <v>214077187</v>
      </c>
      <c r="L8" s="159">
        <f t="shared" si="1"/>
        <v>6480907</v>
      </c>
    </row>
    <row r="9" spans="1:12" ht="30" customHeight="1">
      <c r="A9" s="117"/>
      <c r="B9" s="35" t="s">
        <v>2</v>
      </c>
      <c r="C9" s="55">
        <f>SUM(D9:L9)</f>
        <v>387870039</v>
      </c>
      <c r="D9" s="55">
        <v>4021102</v>
      </c>
      <c r="E9" s="55">
        <v>69633760</v>
      </c>
      <c r="F9" s="55">
        <v>3938060</v>
      </c>
      <c r="G9" s="55">
        <v>39323033</v>
      </c>
      <c r="H9" s="55">
        <v>395990</v>
      </c>
      <c r="I9" s="55">
        <v>50000000</v>
      </c>
      <c r="J9" s="55">
        <v>0</v>
      </c>
      <c r="K9" s="55">
        <v>214077187</v>
      </c>
      <c r="L9" s="55">
        <v>6480907</v>
      </c>
    </row>
    <row r="10" spans="1:12" ht="30" customHeight="1">
      <c r="A10" s="117" t="s">
        <v>64</v>
      </c>
      <c r="B10" s="34" t="s">
        <v>32</v>
      </c>
      <c r="C10" s="54">
        <f>SUBTOTAL(9, C11)</f>
        <v>1841000</v>
      </c>
      <c r="D10" s="54">
        <f t="shared" ref="D10:L10" si="2">SUBTOTAL(9, D11)</f>
        <v>52800</v>
      </c>
      <c r="E10" s="54">
        <f t="shared" si="2"/>
        <v>44500</v>
      </c>
      <c r="F10" s="54">
        <f t="shared" si="2"/>
        <v>0</v>
      </c>
      <c r="G10" s="54">
        <f t="shared" si="2"/>
        <v>1741000</v>
      </c>
      <c r="H10" s="54">
        <f t="shared" si="2"/>
        <v>0</v>
      </c>
      <c r="I10" s="54">
        <f t="shared" si="2"/>
        <v>0</v>
      </c>
      <c r="J10" s="54">
        <f t="shared" si="2"/>
        <v>0</v>
      </c>
      <c r="K10" s="54">
        <f t="shared" si="2"/>
        <v>2700</v>
      </c>
      <c r="L10" s="54">
        <f t="shared" si="2"/>
        <v>0</v>
      </c>
    </row>
    <row r="11" spans="1:12" ht="30" customHeight="1">
      <c r="A11" s="117"/>
      <c r="B11" s="35" t="s">
        <v>34</v>
      </c>
      <c r="C11" s="54">
        <f t="shared" ref="C11:C22" si="3">SUM(D11:L11)</f>
        <v>1841000</v>
      </c>
      <c r="D11" s="54">
        <v>52800</v>
      </c>
      <c r="E11" s="54">
        <v>44500</v>
      </c>
      <c r="F11" s="54"/>
      <c r="G11" s="54">
        <v>1741000</v>
      </c>
      <c r="H11" s="54"/>
      <c r="I11" s="54"/>
      <c r="J11" s="54"/>
      <c r="K11" s="54">
        <v>2700</v>
      </c>
      <c r="L11" s="54"/>
    </row>
    <row r="12" spans="1:12" ht="30" customHeight="1">
      <c r="A12" s="117" t="s">
        <v>42</v>
      </c>
      <c r="B12" s="34" t="s">
        <v>32</v>
      </c>
      <c r="C12" s="54">
        <f>SUBTOTAL(9, C13:C22)</f>
        <v>226317457</v>
      </c>
      <c r="D12" s="54">
        <f t="shared" ref="D12:L12" si="4">SUBTOTAL(9, D13:D22)</f>
        <v>64025529</v>
      </c>
      <c r="E12" s="54">
        <f t="shared" si="4"/>
        <v>69598601</v>
      </c>
      <c r="F12" s="54">
        <f t="shared" si="4"/>
        <v>1467037</v>
      </c>
      <c r="G12" s="54">
        <f t="shared" si="4"/>
        <v>57101849</v>
      </c>
      <c r="H12" s="54">
        <f t="shared" si="4"/>
        <v>0</v>
      </c>
      <c r="I12" s="54">
        <f t="shared" si="4"/>
        <v>700000</v>
      </c>
      <c r="J12" s="54">
        <f t="shared" si="4"/>
        <v>5131857</v>
      </c>
      <c r="K12" s="54">
        <f t="shared" si="4"/>
        <v>3675102</v>
      </c>
      <c r="L12" s="54">
        <f t="shared" si="4"/>
        <v>24617482</v>
      </c>
    </row>
    <row r="13" spans="1:12" ht="30" customHeight="1">
      <c r="A13" s="117"/>
      <c r="B13" s="35" t="s">
        <v>151</v>
      </c>
      <c r="C13" s="54">
        <f t="shared" si="3"/>
        <v>14989478</v>
      </c>
      <c r="D13" s="54">
        <v>2289756</v>
      </c>
      <c r="E13" s="54">
        <v>12396579</v>
      </c>
      <c r="F13" s="54">
        <v>0</v>
      </c>
      <c r="G13" s="54">
        <v>0</v>
      </c>
      <c r="H13" s="54">
        <v>0</v>
      </c>
      <c r="I13" s="54">
        <v>0</v>
      </c>
      <c r="J13" s="54">
        <v>0</v>
      </c>
      <c r="K13" s="54">
        <v>303143</v>
      </c>
      <c r="L13" s="54">
        <v>0</v>
      </c>
    </row>
    <row r="14" spans="1:12" ht="30" customHeight="1">
      <c r="A14" s="117"/>
      <c r="B14" s="22" t="s">
        <v>31</v>
      </c>
      <c r="C14" s="54">
        <f t="shared" si="3"/>
        <v>6624151</v>
      </c>
      <c r="D14" s="54">
        <v>224865</v>
      </c>
      <c r="E14" s="54">
        <v>185016</v>
      </c>
      <c r="F14" s="54">
        <v>0</v>
      </c>
      <c r="G14" s="54">
        <v>0</v>
      </c>
      <c r="H14" s="54">
        <v>0</v>
      </c>
      <c r="I14" s="54">
        <v>0</v>
      </c>
      <c r="J14" s="54">
        <v>0</v>
      </c>
      <c r="K14" s="54">
        <v>30418</v>
      </c>
      <c r="L14" s="54">
        <v>6183852</v>
      </c>
    </row>
    <row r="15" spans="1:12" ht="30" customHeight="1">
      <c r="A15" s="117"/>
      <c r="B15" s="35" t="s">
        <v>30</v>
      </c>
      <c r="C15" s="54">
        <f t="shared" si="3"/>
        <v>4209673</v>
      </c>
      <c r="D15" s="54">
        <v>1685821</v>
      </c>
      <c r="E15" s="54">
        <v>1963227</v>
      </c>
      <c r="F15" s="54">
        <v>106400</v>
      </c>
      <c r="G15" s="54">
        <v>78880</v>
      </c>
      <c r="H15" s="54">
        <v>0</v>
      </c>
      <c r="I15" s="54">
        <v>0</v>
      </c>
      <c r="J15" s="54">
        <v>144227</v>
      </c>
      <c r="K15" s="54">
        <v>51118</v>
      </c>
      <c r="L15" s="54">
        <v>180000</v>
      </c>
    </row>
    <row r="16" spans="1:12" ht="30" customHeight="1">
      <c r="A16" s="117"/>
      <c r="B16" s="22" t="s">
        <v>29</v>
      </c>
      <c r="C16" s="54">
        <f t="shared" si="3"/>
        <v>29093394</v>
      </c>
      <c r="D16" s="54">
        <v>2953256</v>
      </c>
      <c r="E16" s="54">
        <v>1119546</v>
      </c>
      <c r="F16" s="54">
        <v>176037</v>
      </c>
      <c r="G16" s="54">
        <v>17749012</v>
      </c>
      <c r="H16" s="54">
        <v>0</v>
      </c>
      <c r="I16" s="54">
        <v>0</v>
      </c>
      <c r="J16" s="54">
        <v>0</v>
      </c>
      <c r="K16" s="54">
        <v>290934</v>
      </c>
      <c r="L16" s="54">
        <v>6804609</v>
      </c>
    </row>
    <row r="17" spans="1:12" ht="30" customHeight="1">
      <c r="A17" s="117"/>
      <c r="B17" s="22" t="s">
        <v>63</v>
      </c>
      <c r="C17" s="54">
        <f t="shared" si="3"/>
        <v>22073096</v>
      </c>
      <c r="D17" s="54">
        <v>847610</v>
      </c>
      <c r="E17" s="54">
        <v>1100764</v>
      </c>
      <c r="F17" s="54">
        <v>0</v>
      </c>
      <c r="G17" s="54">
        <v>7384970</v>
      </c>
      <c r="H17" s="54">
        <v>0</v>
      </c>
      <c r="I17" s="54">
        <v>0</v>
      </c>
      <c r="J17" s="54">
        <v>4987630</v>
      </c>
      <c r="K17" s="54">
        <v>2227981</v>
      </c>
      <c r="L17" s="54">
        <f>10511771-4987630</f>
        <v>5524141</v>
      </c>
    </row>
    <row r="18" spans="1:12" ht="30" customHeight="1">
      <c r="A18" s="117"/>
      <c r="B18" s="22" t="s">
        <v>27</v>
      </c>
      <c r="C18" s="54">
        <f t="shared" si="3"/>
        <v>8698222</v>
      </c>
      <c r="D18" s="54">
        <v>1416906</v>
      </c>
      <c r="E18" s="54">
        <v>1031862</v>
      </c>
      <c r="F18" s="54"/>
      <c r="G18" s="54">
        <v>326774</v>
      </c>
      <c r="H18" s="54"/>
      <c r="I18" s="54"/>
      <c r="J18" s="54"/>
      <c r="K18" s="54">
        <v>17720</v>
      </c>
      <c r="L18" s="54">
        <v>5904960</v>
      </c>
    </row>
    <row r="19" spans="1:12" ht="30" customHeight="1">
      <c r="A19" s="117"/>
      <c r="B19" s="22" t="s">
        <v>26</v>
      </c>
      <c r="C19" s="54">
        <f t="shared" si="3"/>
        <v>6006000</v>
      </c>
      <c r="D19" s="54">
        <v>1563860</v>
      </c>
      <c r="E19" s="54">
        <v>2311532</v>
      </c>
      <c r="F19" s="54">
        <v>1106000</v>
      </c>
      <c r="G19" s="54">
        <v>230900</v>
      </c>
      <c r="H19" s="54"/>
      <c r="I19" s="54">
        <v>700000</v>
      </c>
      <c r="J19" s="54"/>
      <c r="K19" s="54">
        <v>73788</v>
      </c>
      <c r="L19" s="54">
        <v>19920</v>
      </c>
    </row>
    <row r="20" spans="1:12" ht="30" customHeight="1">
      <c r="A20" s="117"/>
      <c r="B20" s="22" t="s">
        <v>25</v>
      </c>
      <c r="C20" s="54">
        <f t="shared" si="3"/>
        <v>13431129</v>
      </c>
      <c r="D20" s="54">
        <v>844520</v>
      </c>
      <c r="E20" s="54">
        <v>0</v>
      </c>
      <c r="F20" s="54">
        <v>0</v>
      </c>
      <c r="G20" s="54">
        <v>12586609</v>
      </c>
      <c r="H20" s="54">
        <v>0</v>
      </c>
      <c r="I20" s="54">
        <v>0</v>
      </c>
      <c r="J20" s="54">
        <v>0</v>
      </c>
      <c r="K20" s="54">
        <v>0</v>
      </c>
      <c r="L20" s="54">
        <v>0</v>
      </c>
    </row>
    <row r="21" spans="1:12" ht="30" customHeight="1">
      <c r="A21" s="117"/>
      <c r="B21" s="22" t="s">
        <v>24</v>
      </c>
      <c r="C21" s="54">
        <f t="shared" si="3"/>
        <v>72162489</v>
      </c>
      <c r="D21" s="54">
        <v>30748154</v>
      </c>
      <c r="E21" s="54">
        <v>29860331</v>
      </c>
      <c r="F21" s="54">
        <v>8900</v>
      </c>
      <c r="G21" s="54">
        <v>10965104</v>
      </c>
      <c r="H21" s="54"/>
      <c r="I21" s="54"/>
      <c r="J21" s="54"/>
      <c r="K21" s="54">
        <v>580000</v>
      </c>
      <c r="L21" s="54"/>
    </row>
    <row r="22" spans="1:12" ht="30" customHeight="1">
      <c r="A22" s="117"/>
      <c r="B22" s="22" t="s">
        <v>23</v>
      </c>
      <c r="C22" s="54">
        <f t="shared" si="3"/>
        <v>49029825</v>
      </c>
      <c r="D22" s="54">
        <v>21450781</v>
      </c>
      <c r="E22" s="54">
        <v>19629744</v>
      </c>
      <c r="F22" s="54">
        <v>69700</v>
      </c>
      <c r="G22" s="54">
        <v>7779600</v>
      </c>
      <c r="H22" s="54"/>
      <c r="I22" s="54"/>
      <c r="J22" s="54"/>
      <c r="K22" s="54">
        <v>100000</v>
      </c>
      <c r="L22" s="54"/>
    </row>
    <row r="23" spans="1:12" ht="20.100000000000001" customHeight="1"/>
    <row r="24" spans="1:12" s="36" customFormat="1">
      <c r="C24" s="37"/>
    </row>
    <row r="25" spans="1:12">
      <c r="C25" s="31"/>
    </row>
  </sheetData>
  <mergeCells count="7">
    <mergeCell ref="A7:B7"/>
    <mergeCell ref="A10:A11"/>
    <mergeCell ref="A12:A22"/>
    <mergeCell ref="C5:L5"/>
    <mergeCell ref="A5:A6"/>
    <mergeCell ref="B5:B6"/>
    <mergeCell ref="A8:A9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24"/>
  <sheetViews>
    <sheetView zoomScaleNormal="100" zoomScaleSheetLayoutView="100" workbookViewId="0">
      <selection activeCell="J17" sqref="J17"/>
    </sheetView>
  </sheetViews>
  <sheetFormatPr defaultRowHeight="16.5"/>
  <cols>
    <col min="1" max="1" width="11.375" customWidth="1"/>
    <col min="2" max="2" width="21" customWidth="1"/>
    <col min="3" max="3" width="13" customWidth="1"/>
    <col min="4" max="7" width="10.25" customWidth="1"/>
    <col min="8" max="8" width="16.75" customWidth="1"/>
  </cols>
  <sheetData>
    <row r="2" spans="1:8" ht="25.5">
      <c r="A2" s="7" t="s">
        <v>217</v>
      </c>
      <c r="B2" s="7"/>
      <c r="C2" s="7"/>
      <c r="D2" s="7"/>
      <c r="E2" s="7"/>
    </row>
    <row r="3" spans="1:8">
      <c r="H3" s="2"/>
    </row>
    <row r="4" spans="1:8" ht="13.5" customHeight="1"/>
    <row r="5" spans="1:8" ht="35.1" customHeight="1">
      <c r="A5" s="102" t="s">
        <v>67</v>
      </c>
      <c r="B5" s="102" t="s">
        <v>66</v>
      </c>
      <c r="C5" s="102" t="s">
        <v>81</v>
      </c>
      <c r="D5" s="102" t="s">
        <v>80</v>
      </c>
      <c r="E5" s="102" t="s">
        <v>79</v>
      </c>
      <c r="F5" s="102"/>
      <c r="G5" s="102"/>
      <c r="H5" s="102" t="s">
        <v>78</v>
      </c>
    </row>
    <row r="6" spans="1:8" ht="35.1" customHeight="1">
      <c r="A6" s="102"/>
      <c r="B6" s="102"/>
      <c r="C6" s="102"/>
      <c r="D6" s="102"/>
      <c r="E6" s="15" t="s">
        <v>36</v>
      </c>
      <c r="F6" s="15" t="s">
        <v>77</v>
      </c>
      <c r="G6" s="15" t="s">
        <v>50</v>
      </c>
      <c r="H6" s="102"/>
    </row>
    <row r="7" spans="1:8" ht="35.1" customHeight="1">
      <c r="A7" s="109" t="s">
        <v>65</v>
      </c>
      <c r="B7" s="109"/>
      <c r="C7" s="75"/>
      <c r="D7" s="76"/>
      <c r="E7" s="72">
        <f>SUBTOTAL(9, E8:E24)</f>
        <v>1403</v>
      </c>
      <c r="F7" s="72">
        <f t="shared" ref="F7:G7" si="0">SUBTOTAL(9, F8:F24)</f>
        <v>1204</v>
      </c>
      <c r="G7" s="72">
        <f t="shared" si="0"/>
        <v>199</v>
      </c>
      <c r="H7" s="76"/>
    </row>
    <row r="8" spans="1:8" ht="35.1" customHeight="1">
      <c r="A8" s="119" t="s">
        <v>107</v>
      </c>
      <c r="B8" s="42" t="s">
        <v>1</v>
      </c>
      <c r="C8" s="22"/>
      <c r="D8" s="22"/>
      <c r="E8" s="55">
        <f t="shared" ref="E8:G8" si="1">SUBTOTAL(9, E9)</f>
        <v>83</v>
      </c>
      <c r="F8" s="55">
        <f t="shared" si="1"/>
        <v>65</v>
      </c>
      <c r="G8" s="55">
        <f t="shared" si="1"/>
        <v>18</v>
      </c>
      <c r="H8" s="22"/>
    </row>
    <row r="9" spans="1:8" ht="35.1" customHeight="1">
      <c r="A9" s="120"/>
      <c r="B9" s="13" t="s">
        <v>2</v>
      </c>
      <c r="C9" s="22" t="s">
        <v>108</v>
      </c>
      <c r="D9" s="22" t="s">
        <v>109</v>
      </c>
      <c r="E9" s="55">
        <f>SUM(F9:G9)</f>
        <v>83</v>
      </c>
      <c r="F9" s="55">
        <v>65</v>
      </c>
      <c r="G9" s="55">
        <v>18</v>
      </c>
      <c r="H9" s="22" t="s">
        <v>110</v>
      </c>
    </row>
    <row r="10" spans="1:8" ht="35.1" customHeight="1">
      <c r="A10" s="119" t="s">
        <v>64</v>
      </c>
      <c r="B10" s="42" t="s">
        <v>32</v>
      </c>
      <c r="C10" s="22"/>
      <c r="D10" s="22"/>
      <c r="E10" s="55">
        <f>SUBTOTAL(9, E11)</f>
        <v>10</v>
      </c>
      <c r="F10" s="55">
        <f t="shared" ref="F10:G10" si="2">SUBTOTAL(9, F11)</f>
        <v>10</v>
      </c>
      <c r="G10" s="55">
        <f t="shared" si="2"/>
        <v>0</v>
      </c>
      <c r="H10" s="22"/>
    </row>
    <row r="11" spans="1:8" ht="35.1" customHeight="1">
      <c r="A11" s="120"/>
      <c r="B11" s="13" t="s">
        <v>76</v>
      </c>
      <c r="C11" s="22" t="s">
        <v>158</v>
      </c>
      <c r="D11" s="22" t="s">
        <v>159</v>
      </c>
      <c r="E11" s="55">
        <f>SUM(F11:G11)</f>
        <v>10</v>
      </c>
      <c r="F11" s="55">
        <v>10</v>
      </c>
      <c r="G11" s="55">
        <v>0</v>
      </c>
      <c r="H11" s="22" t="s">
        <v>160</v>
      </c>
    </row>
    <row r="12" spans="1:8" ht="35.1" customHeight="1">
      <c r="A12" s="119" t="s">
        <v>75</v>
      </c>
      <c r="B12" s="42" t="s">
        <v>57</v>
      </c>
      <c r="C12" s="22"/>
      <c r="D12" s="22"/>
      <c r="E12" s="55">
        <f>SUBTOTAL(9, E13:E24)</f>
        <v>1310</v>
      </c>
      <c r="F12" s="55">
        <f t="shared" ref="F12:G12" si="3">SUBTOTAL(9, F13:F24)</f>
        <v>1129</v>
      </c>
      <c r="G12" s="55">
        <f t="shared" si="3"/>
        <v>181</v>
      </c>
      <c r="H12" s="22"/>
    </row>
    <row r="13" spans="1:8" ht="35.1" customHeight="1">
      <c r="A13" s="120"/>
      <c r="B13" s="13" t="s">
        <v>151</v>
      </c>
      <c r="C13" s="22" t="s">
        <v>161</v>
      </c>
      <c r="D13" s="22" t="s">
        <v>162</v>
      </c>
      <c r="E13" s="55">
        <f>SUM(F13:G13)</f>
        <v>92</v>
      </c>
      <c r="F13" s="55">
        <v>32</v>
      </c>
      <c r="G13" s="55">
        <v>60</v>
      </c>
      <c r="H13" s="22" t="s">
        <v>163</v>
      </c>
    </row>
    <row r="14" spans="1:8" ht="35.1" customHeight="1">
      <c r="A14" s="120"/>
      <c r="B14" s="13" t="s">
        <v>74</v>
      </c>
      <c r="C14" s="22" t="s">
        <v>138</v>
      </c>
      <c r="D14" s="22" t="s">
        <v>139</v>
      </c>
      <c r="E14" s="55">
        <f t="shared" ref="E14" si="4">SUM(F14:G14)</f>
        <v>5</v>
      </c>
      <c r="F14" s="55">
        <v>5</v>
      </c>
      <c r="G14" s="55">
        <v>0</v>
      </c>
      <c r="H14" s="22" t="s">
        <v>140</v>
      </c>
    </row>
    <row r="15" spans="1:8" ht="35.1" customHeight="1">
      <c r="A15" s="120"/>
      <c r="B15" s="13" t="s">
        <v>15</v>
      </c>
      <c r="C15" s="22" t="s">
        <v>152</v>
      </c>
      <c r="D15" s="22" t="s">
        <v>153</v>
      </c>
      <c r="E15" s="55">
        <f t="shared" ref="E15" si="5">SUM(F15:G15)</f>
        <v>38</v>
      </c>
      <c r="F15" s="55">
        <v>20</v>
      </c>
      <c r="G15" s="55">
        <v>18</v>
      </c>
      <c r="H15" s="77" t="s">
        <v>154</v>
      </c>
    </row>
    <row r="16" spans="1:8" ht="35.1" customHeight="1">
      <c r="A16" s="120"/>
      <c r="B16" s="13" t="s">
        <v>16</v>
      </c>
      <c r="C16" s="22" t="s">
        <v>141</v>
      </c>
      <c r="D16" s="22" t="s">
        <v>142</v>
      </c>
      <c r="E16" s="55">
        <f t="shared" ref="E16" si="6">SUM(F16:G16)</f>
        <v>51</v>
      </c>
      <c r="F16" s="55">
        <v>32</v>
      </c>
      <c r="G16" s="55">
        <v>19</v>
      </c>
      <c r="H16" s="22" t="s">
        <v>143</v>
      </c>
    </row>
    <row r="17" spans="1:8" ht="35.1" customHeight="1">
      <c r="A17" s="120"/>
      <c r="B17" s="13" t="s">
        <v>73</v>
      </c>
      <c r="C17" s="22" t="s">
        <v>136</v>
      </c>
      <c r="D17" s="22" t="s">
        <v>137</v>
      </c>
      <c r="E17" s="55">
        <f t="shared" ref="E17:E18" si="7">SUM(F17:G17)</f>
        <v>25</v>
      </c>
      <c r="F17" s="55">
        <v>25</v>
      </c>
      <c r="G17" s="55">
        <v>0</v>
      </c>
      <c r="H17" s="22" t="s">
        <v>135</v>
      </c>
    </row>
    <row r="18" spans="1:8" ht="35.1" customHeight="1">
      <c r="A18" s="120"/>
      <c r="B18" s="13" t="s">
        <v>72</v>
      </c>
      <c r="C18" s="22" t="s">
        <v>164</v>
      </c>
      <c r="D18" s="22" t="s">
        <v>166</v>
      </c>
      <c r="E18" s="55">
        <f t="shared" si="7"/>
        <v>32</v>
      </c>
      <c r="F18" s="55">
        <v>16</v>
      </c>
      <c r="G18" s="55">
        <v>16</v>
      </c>
      <c r="H18" s="22" t="s">
        <v>165</v>
      </c>
    </row>
    <row r="19" spans="1:8" ht="35.1" customHeight="1">
      <c r="A19" s="120"/>
      <c r="B19" s="13" t="s">
        <v>62</v>
      </c>
      <c r="C19" s="22" t="s">
        <v>71</v>
      </c>
      <c r="D19" s="22" t="s">
        <v>157</v>
      </c>
      <c r="E19" s="55">
        <v>115</v>
      </c>
      <c r="F19" s="55">
        <v>115</v>
      </c>
      <c r="G19" s="55"/>
      <c r="H19" s="22" t="s">
        <v>70</v>
      </c>
    </row>
    <row r="20" spans="1:8" ht="35.1" customHeight="1">
      <c r="A20" s="120"/>
      <c r="B20" s="13" t="s">
        <v>26</v>
      </c>
      <c r="C20" s="22" t="s">
        <v>133</v>
      </c>
      <c r="D20" s="77" t="s">
        <v>134</v>
      </c>
      <c r="E20" s="55">
        <f>SUM(F20:G20)</f>
        <v>30</v>
      </c>
      <c r="F20" s="55">
        <v>30</v>
      </c>
      <c r="G20" s="55"/>
      <c r="H20" s="22" t="s">
        <v>135</v>
      </c>
    </row>
    <row r="21" spans="1:8" ht="35.1" customHeight="1">
      <c r="A21" s="120"/>
      <c r="B21" s="13" t="s">
        <v>25</v>
      </c>
      <c r="C21" s="22" t="s">
        <v>167</v>
      </c>
      <c r="D21" s="22" t="s">
        <v>168</v>
      </c>
      <c r="E21" s="55">
        <f>SUM(F21:G21)</f>
        <v>31</v>
      </c>
      <c r="F21" s="55">
        <v>12</v>
      </c>
      <c r="G21" s="55">
        <v>19</v>
      </c>
      <c r="H21" s="22" t="s">
        <v>165</v>
      </c>
    </row>
    <row r="22" spans="1:8" ht="35.1" customHeight="1">
      <c r="A22" s="120"/>
      <c r="B22" s="13" t="s">
        <v>24</v>
      </c>
      <c r="C22" s="22" t="s">
        <v>148</v>
      </c>
      <c r="D22" s="22" t="s">
        <v>149</v>
      </c>
      <c r="E22" s="55">
        <f>SUM(F22:G22)</f>
        <v>523</v>
      </c>
      <c r="F22" s="55">
        <v>523</v>
      </c>
      <c r="G22" s="55">
        <v>0</v>
      </c>
      <c r="H22" s="22" t="s">
        <v>147</v>
      </c>
    </row>
    <row r="23" spans="1:8" ht="35.1" customHeight="1">
      <c r="A23" s="120"/>
      <c r="B23" s="13" t="s">
        <v>23</v>
      </c>
      <c r="C23" s="22" t="s">
        <v>144</v>
      </c>
      <c r="D23" s="22" t="s">
        <v>145</v>
      </c>
      <c r="E23" s="55">
        <v>356</v>
      </c>
      <c r="F23" s="55">
        <v>307</v>
      </c>
      <c r="G23" s="55">
        <v>49</v>
      </c>
      <c r="H23" s="22" t="s">
        <v>146</v>
      </c>
    </row>
    <row r="24" spans="1:8" ht="35.1" customHeight="1">
      <c r="A24" s="111"/>
      <c r="B24" s="13" t="s">
        <v>82</v>
      </c>
      <c r="C24" s="22" t="s">
        <v>69</v>
      </c>
      <c r="D24" s="22" t="s">
        <v>156</v>
      </c>
      <c r="E24" s="55">
        <f>SUM(F24:G24)</f>
        <v>12</v>
      </c>
      <c r="F24" s="55">
        <v>12</v>
      </c>
      <c r="G24" s="55"/>
      <c r="H24" s="22" t="s">
        <v>68</v>
      </c>
    </row>
  </sheetData>
  <mergeCells count="10">
    <mergeCell ref="A10:A11"/>
    <mergeCell ref="A12:A24"/>
    <mergeCell ref="E5:G5"/>
    <mergeCell ref="H5:H6"/>
    <mergeCell ref="A5:A6"/>
    <mergeCell ref="B5:B6"/>
    <mergeCell ref="A7:B7"/>
    <mergeCell ref="C5:C6"/>
    <mergeCell ref="D5:D6"/>
    <mergeCell ref="A8:A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7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5</vt:i4>
      </vt:variant>
    </vt:vector>
  </HeadingPairs>
  <TitlesOfParts>
    <vt:vector size="14" baseType="lpstr">
      <vt:lpstr>1. 예산규모</vt:lpstr>
      <vt:lpstr>2. 회계별</vt:lpstr>
      <vt:lpstr>3. 세출성질별</vt:lpstr>
      <vt:lpstr>4. 세출기능별</vt:lpstr>
      <vt:lpstr>5-가 출자출연 기관별 </vt:lpstr>
      <vt:lpstr>5-나 재정현황</vt:lpstr>
      <vt:lpstr>5-다 예산현황</vt:lpstr>
      <vt:lpstr>5-마  성질별</vt:lpstr>
      <vt:lpstr>5_바 출자출연기관현황</vt:lpstr>
      <vt:lpstr>'3. 세출성질별'!Print_Area</vt:lpstr>
      <vt:lpstr>'4. 세출기능별'!Print_Area</vt:lpstr>
      <vt:lpstr>'5_바 출자출연기관현황'!Print_Area</vt:lpstr>
      <vt:lpstr>'5-나 재정현황'!Print_Area</vt:lpstr>
      <vt:lpstr>'5-다 예산현황'!Print_Area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User</cp:lastModifiedBy>
  <cp:lastPrinted>2016-12-19T01:57:27Z</cp:lastPrinted>
  <dcterms:created xsi:type="dcterms:W3CDTF">2015-09-09T06:28:11Z</dcterms:created>
  <dcterms:modified xsi:type="dcterms:W3CDTF">2017-01-24T23:07:08Z</dcterms:modified>
</cp:coreProperties>
</file>